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2021-10-19 - Rekonštrukci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'2021-10-19 - Rekonštrukci...'!$C$125:$K$184</definedName>
    <definedName name="_xlnm.Print_Area" localSheetId="1">'2021-10-19 - Rekonštrukci...'!$C$4:$J$76,'2021-10-19 - Rekonštrukci...'!$C$115:$J$184</definedName>
    <definedName name="_xlnm.Print_Titles" localSheetId="1">'2021-10-19 - Rekonštrukci...'!$125:$125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84"/>
  <c r="BH184"/>
  <c r="BG184"/>
  <c r="BE184"/>
  <c r="T184"/>
  <c r="T183"/>
  <c r="R184"/>
  <c r="R183"/>
  <c r="P184"/>
  <c r="P183"/>
  <c r="BI182"/>
  <c r="BH182"/>
  <c r="BG182"/>
  <c r="BE182"/>
  <c r="T182"/>
  <c r="T181"/>
  <c r="R182"/>
  <c r="R181"/>
  <c r="P182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5"/>
  <c r="BH145"/>
  <c r="BG145"/>
  <c r="BE145"/>
  <c r="T145"/>
  <c r="T144"/>
  <c r="R145"/>
  <c r="R144"/>
  <c r="P145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F120"/>
  <c r="E118"/>
  <c r="F87"/>
  <c r="E85"/>
  <c r="J22"/>
  <c r="E22"/>
  <c r="J123"/>
  <c r="J21"/>
  <c r="J19"/>
  <c r="E19"/>
  <c r="J122"/>
  <c r="J18"/>
  <c r="J16"/>
  <c r="E16"/>
  <c r="F123"/>
  <c r="J15"/>
  <c r="J13"/>
  <c r="E13"/>
  <c r="F89"/>
  <c r="J12"/>
  <c r="J10"/>
  <c r="J87"/>
  <c i="1" r="L90"/>
  <c r="AM90"/>
  <c r="AM89"/>
  <c r="L89"/>
  <c r="AM87"/>
  <c r="L87"/>
  <c r="L85"/>
  <c r="L84"/>
  <c i="2" r="BK182"/>
  <c r="J178"/>
  <c r="BK173"/>
  <c r="BK166"/>
  <c r="BK161"/>
  <c r="J157"/>
  <c r="BK151"/>
  <c r="BK140"/>
  <c r="BK155"/>
  <c r="J152"/>
  <c r="J137"/>
  <c r="BK133"/>
  <c r="BK180"/>
  <c r="J175"/>
  <c r="BK167"/>
  <c r="J161"/>
  <c r="J155"/>
  <c r="BK143"/>
  <c r="BK139"/>
  <c r="J132"/>
  <c r="BK179"/>
  <c r="J172"/>
  <c r="J167"/>
  <c r="J145"/>
  <c r="BK130"/>
  <c r="J180"/>
  <c r="BK174"/>
  <c r="J170"/>
  <c r="J163"/>
  <c r="J156"/>
  <c r="BK145"/>
  <c r="J136"/>
  <c r="J182"/>
  <c r="BK156"/>
  <c r="BK142"/>
  <c r="J134"/>
  <c r="J129"/>
  <c r="BK176"/>
  <c r="BK168"/>
  <c r="J162"/>
  <c r="BK157"/>
  <c r="BK148"/>
  <c r="J140"/>
  <c r="J133"/>
  <c r="BK184"/>
  <c r="BK170"/>
  <c r="J151"/>
  <c r="BK137"/>
  <c r="J184"/>
  <c r="BK175"/>
  <c r="BK172"/>
  <c r="J165"/>
  <c r="J160"/>
  <c r="J154"/>
  <c r="J143"/>
  <c r="J131"/>
  <c r="J173"/>
  <c r="BK154"/>
  <c r="BK141"/>
  <c r="BK136"/>
  <c r="BK132"/>
  <c r="J179"/>
  <c r="BK169"/>
  <c r="BK165"/>
  <c r="BK159"/>
  <c r="J149"/>
  <c r="J142"/>
  <c r="BK138"/>
  <c r="BK131"/>
  <c r="J176"/>
  <c r="J169"/>
  <c r="BK163"/>
  <c r="J139"/>
  <c r="J159"/>
  <c r="BK162"/>
  <c r="J148"/>
  <c r="J138"/>
  <c r="J130"/>
  <c r="BK178"/>
  <c r="J166"/>
  <c r="BK160"/>
  <c r="BK152"/>
  <c r="J141"/>
  <c r="BK134"/>
  <c r="BK129"/>
  <c r="J174"/>
  <c r="J168"/>
  <c r="BK149"/>
  <c i="1" r="AS94"/>
  <c i="2" l="1" r="P128"/>
  <c r="BK135"/>
  <c r="J135"/>
  <c r="J97"/>
  <c r="T135"/>
  <c r="T147"/>
  <c r="R128"/>
  <c r="P135"/>
  <c r="BK147"/>
  <c r="R147"/>
  <c r="P150"/>
  <c r="T150"/>
  <c r="P153"/>
  <c r="T153"/>
  <c r="T158"/>
  <c r="BK128"/>
  <c r="J128"/>
  <c r="J96"/>
  <c r="T128"/>
  <c r="T127"/>
  <c r="R135"/>
  <c r="P147"/>
  <c r="BK150"/>
  <c r="J150"/>
  <c r="J101"/>
  <c r="R150"/>
  <c r="BK153"/>
  <c r="J153"/>
  <c r="J102"/>
  <c r="R153"/>
  <c r="BK158"/>
  <c r="J158"/>
  <c r="J103"/>
  <c r="P158"/>
  <c r="R158"/>
  <c r="BK164"/>
  <c r="J164"/>
  <c r="J104"/>
  <c r="P164"/>
  <c r="R164"/>
  <c r="T164"/>
  <c r="BK171"/>
  <c r="J171"/>
  <c r="J105"/>
  <c r="P171"/>
  <c r="R171"/>
  <c r="T171"/>
  <c r="BK177"/>
  <c r="J177"/>
  <c r="J106"/>
  <c r="P177"/>
  <c r="R177"/>
  <c r="T177"/>
  <c r="BK144"/>
  <c r="J144"/>
  <c r="J98"/>
  <c r="BK181"/>
  <c r="J181"/>
  <c r="J107"/>
  <c r="BK183"/>
  <c r="J183"/>
  <c r="J108"/>
  <c r="F90"/>
  <c r="J120"/>
  <c r="BF137"/>
  <c r="BF139"/>
  <c r="BF143"/>
  <c r="BF154"/>
  <c r="BF166"/>
  <c r="BF167"/>
  <c r="BF168"/>
  <c r="BF173"/>
  <c r="J89"/>
  <c r="BF129"/>
  <c r="BF131"/>
  <c r="BF140"/>
  <c r="BF148"/>
  <c r="BF159"/>
  <c r="BF160"/>
  <c r="BF165"/>
  <c r="BF184"/>
  <c r="J90"/>
  <c r="F122"/>
  <c r="BF132"/>
  <c r="BF133"/>
  <c r="BF136"/>
  <c r="BF138"/>
  <c r="BF141"/>
  <c r="BF145"/>
  <c r="BF149"/>
  <c r="BF151"/>
  <c r="BF155"/>
  <c r="BF161"/>
  <c r="BF172"/>
  <c r="BF174"/>
  <c r="BF176"/>
  <c r="BF130"/>
  <c r="BF134"/>
  <c r="BF142"/>
  <c r="BF152"/>
  <c r="BF156"/>
  <c r="BF157"/>
  <c r="BF162"/>
  <c r="BF163"/>
  <c r="BF169"/>
  <c r="BF170"/>
  <c r="BF175"/>
  <c r="BF178"/>
  <c r="BF179"/>
  <c r="BF180"/>
  <c r="BF182"/>
  <c r="F31"/>
  <c i="1" r="AZ95"/>
  <c r="AZ94"/>
  <c r="W29"/>
  <c i="2" r="J31"/>
  <c i="1" r="AV95"/>
  <c i="2" r="F34"/>
  <c i="1" r="BC95"/>
  <c r="BC94"/>
  <c r="AY94"/>
  <c i="2" r="F33"/>
  <c i="1" r="BB95"/>
  <c r="BB94"/>
  <c r="AX94"/>
  <c i="2" r="F35"/>
  <c i="1" r="BD95"/>
  <c r="BD94"/>
  <c r="W33"/>
  <c i="2" l="1" r="P146"/>
  <c r="R127"/>
  <c r="R146"/>
  <c r="T146"/>
  <c r="T126"/>
  <c r="BK146"/>
  <c r="J146"/>
  <c r="J99"/>
  <c r="P127"/>
  <c r="P126"/>
  <c i="1" r="AU95"/>
  <c i="2" r="BK127"/>
  <c r="BK126"/>
  <c r="J126"/>
  <c r="J94"/>
  <c r="J147"/>
  <c r="J100"/>
  <c i="1" r="AU94"/>
  <c r="W31"/>
  <c r="AV94"/>
  <c r="AK29"/>
  <c i="2" r="F32"/>
  <c i="1" r="BA95"/>
  <c r="BA94"/>
  <c r="W30"/>
  <c r="W32"/>
  <c i="2" r="J32"/>
  <c i="1" r="AW95"/>
  <c r="AT95"/>
  <c i="2" l="1" r="R126"/>
  <c r="J127"/>
  <c r="J95"/>
  <c r="J28"/>
  <c i="1" r="AG95"/>
  <c r="AG94"/>
  <c r="AK26"/>
  <c r="AW94"/>
  <c r="AK30"/>
  <c r="AK35"/>
  <c i="2" l="1" r="J37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<sst xmlns="http://schemas.openxmlformats.org/spreadsheetml/2006/main">
  <si>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</si>
  <si>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</si>
  <si>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</si>
  <si>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</si>
  <si>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</si>
  <si>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{df83f692-2eac-4dd0-84cd-d4d8e2581a83}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</si>
  <si>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</si>
  <si>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</si>
  <si>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</si>
  <si>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</si>
  <si>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</si>
  <si>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</si>
  <si>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</si>
  <si>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2021-10-19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</si>
  <si>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</si>
  <si>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</si>
  <si>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stavebné úpravy kultúrneho domu v obci Svätuše</t>
  </si>
  <si>
    <t>JKSO:</t>
  </si>
  <si>
    <t>KS:</t>
  </si>
  <si>
    <t>Miesto:</t>
  </si>
  <si>
    <t>Svätuše</t>
  </si>
  <si>
    <t>Dátum:</t>
  </si>
  <si>
    <t>28. 10. 2021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</si>
  <si>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</si>
  <si>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</si>
  <si>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</si>
  <si>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</si>
  <si>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</si>
  <si>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</si>
  <si>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</si>
  <si>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</si>
  <si>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</si>
  <si>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</si>
  <si>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</si>
  <si>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</si>
  <si>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</si>
  <si>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</si>
  <si>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</si>
  <si>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</si>
  <si>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</si>
  <si>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</si>
  <si>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</si>
  <si>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</si>
  <si>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</si>
  <si>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</si>
  <si>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</si>
  <si>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</si>
  <si>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</si>
  <si>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</si>
  <si>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</si>
  <si>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</si>
  <si>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</si>
  <si>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</si>
  <si>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</si>
  <si>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</si>
  <si>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</si>
  <si>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</si>
  <si>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</si>
  <si>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</si>
  <si>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</si>
  <si>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</si>
  <si>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</si>
  <si>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</si>
  <si>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</si>
  <si>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</si>
  <si>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</si>
  <si>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</si>
  <si>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</si>
  <si>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</si>
  <si>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</si>
  <si>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</si>
  <si>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</si>
  <si>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</si>
  <si>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</si>
  <si>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</si>
  <si>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</si>
  <si>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</si>
  <si>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</si>
  <si>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</si>
  <si>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</si>
  <si>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</si>
  <si>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</si>
  <si>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</si>
  <si>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</si>
  <si>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</si>
  <si>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</si>
  <si>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</si>
  <si>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</si>
  <si>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</si>
  <si>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</si>
  <si>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</si>
  <si>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</si>
  <si>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</si>
  <si>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</si>
  <si>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</si>
  <si>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</si>
  <si>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</si>
  <si>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781 - Obklady</t>
  </si>
  <si>
    <t xml:space="preserve">    783 - Nátery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</si>
  <si>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</si>
  <si>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</si>
  <si>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</si>
  <si>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</si>
  <si>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</si>
  <si>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</si>
  <si>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</si>
  <si>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</si>
  <si>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</si>
  <si>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</si>
  <si>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</si>
  <si>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</si>
  <si>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</si>
  <si>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</si>
  <si>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</si>
  <si>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</si>
  <si>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</si>
  <si>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</si>
  <si>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</si>
  <si>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612465115</t>
  </si>
  <si>
    <t>Príprava vnútorného podkladu stien BAUMIT, penetračný náter</t>
  </si>
  <si>
    <t>m2</t>
  </si>
  <si>
    <t>4</t>
  </si>
  <si>
    <t>2</t>
  </si>
  <si>
    <t>145801767</t>
  </si>
  <si>
    <t>612465182</t>
  </si>
  <si>
    <t>Vnútorná omietka stien štuková BAUMIT, strojné miešanie, ručné nanášanie, Baumit VivaInterior hr. 3 mm</t>
  </si>
  <si>
    <t>135783307</t>
  </si>
  <si>
    <t>3</t>
  </si>
  <si>
    <t>612481119</t>
  </si>
  <si>
    <t>Potiahnutie vnútorných stien sklotextílnou mriežkou s celoplošným prilepením</t>
  </si>
  <si>
    <t>1430983440</t>
  </si>
  <si>
    <t>632450409</t>
  </si>
  <si>
    <t xml:space="preserve">Cementový poter CEMIX, na zhotovenie združených a plávajúcich poterov, Cementový poter 20 MPa, ozn. 010, hr. 50 mm </t>
  </si>
  <si>
    <t>777260509</t>
  </si>
  <si>
    <t>5</t>
  </si>
  <si>
    <t>642942111.S</t>
  </si>
  <si>
    <t>Osadenie oceľovej dverovej zárubne alebo rámu, plochy otvoru do 2,5 m2</t>
  </si>
  <si>
    <t>ks</t>
  </si>
  <si>
    <t>1282348954</t>
  </si>
  <si>
    <t>M</t>
  </si>
  <si>
    <t>553310005300</t>
  </si>
  <si>
    <t>Zárubňa oceľová CgU šxvxhr 600-900x1970x60 mm</t>
  </si>
  <si>
    <t>8</t>
  </si>
  <si>
    <t>-1032389948</t>
  </si>
  <si>
    <t>9</t>
  </si>
  <si>
    <t>Ostatné konštrukcie a práce-búranie</t>
  </si>
  <si>
    <t>7</t>
  </si>
  <si>
    <t>941955002</t>
  </si>
  <si>
    <t>Lešenie ľahké pracovné pomocné s výškou lešeňovej podlahy nad 1,20 do 1,90 m</t>
  </si>
  <si>
    <t>76203201</t>
  </si>
  <si>
    <t>952901111</t>
  </si>
  <si>
    <t>Vyčistenie budov pri výške podlaží do 4m</t>
  </si>
  <si>
    <t>-1268443684</t>
  </si>
  <si>
    <t>46</t>
  </si>
  <si>
    <t>965081812.S</t>
  </si>
  <si>
    <t xml:space="preserve">Búranie dlažieb, z kamen., cement., terazzových, čadičových alebo keramických, hr. nad 10 mm,  -0,06500t</t>
  </si>
  <si>
    <t>16</t>
  </si>
  <si>
    <t>1064219034</t>
  </si>
  <si>
    <t>47</t>
  </si>
  <si>
    <t>979081111.S</t>
  </si>
  <si>
    <t>Odvoz sutiny a vybúraných hmôt na skládku do 1 km</t>
  </si>
  <si>
    <t>t</t>
  </si>
  <si>
    <t>1565097304</t>
  </si>
  <si>
    <t>48</t>
  </si>
  <si>
    <t>979081121.S</t>
  </si>
  <si>
    <t>Odvoz sutiny a vybúraných hmôt na skládku za každý ďalší 1 km</t>
  </si>
  <si>
    <t>1702516605</t>
  </si>
  <si>
    <t>49</t>
  </si>
  <si>
    <t>979082111.S</t>
  </si>
  <si>
    <t>Vnútrostavenisková doprava sutiny a vybúraných hmôt do 10 m</t>
  </si>
  <si>
    <t>-1362958065</t>
  </si>
  <si>
    <t>50</t>
  </si>
  <si>
    <t>979082121.S</t>
  </si>
  <si>
    <t>Vnútrostavenisková doprava sutiny a vybúraných hmôt za každých ďalších 5 m</t>
  </si>
  <si>
    <t>1235267128</t>
  </si>
  <si>
    <t>51</t>
  </si>
  <si>
    <t>979089012.S</t>
  </si>
  <si>
    <t>Poplatok za skladovanie - betón, tehly, dlaždice (17 01) ostatné</t>
  </si>
  <si>
    <t>-226543881</t>
  </si>
  <si>
    <t>99</t>
  </si>
  <si>
    <t>Presun hmôt HSV</t>
  </si>
  <si>
    <t>999281111</t>
  </si>
  <si>
    <t>Presun hmôt pre opravy a údržbu objektov vrátane vonkajších plášťov výšky do 25 m</t>
  </si>
  <si>
    <t>1020498263</t>
  </si>
  <si>
    <t>PSV</t>
  </si>
  <si>
    <t>Práce a dodávky PSV</t>
  </si>
  <si>
    <t>711</t>
  </si>
  <si>
    <t>Izolácie proti vode a vlhkosti</t>
  </si>
  <si>
    <t>10</t>
  </si>
  <si>
    <t>711111211</t>
  </si>
  <si>
    <t>Izolácia proti zemnej vlhkosti, protiradónová, stierka COMBIFLEX-C2, betón. podklad , vodorovná</t>
  </si>
  <si>
    <t>1310845531</t>
  </si>
  <si>
    <t>11</t>
  </si>
  <si>
    <t>998711101.S</t>
  </si>
  <si>
    <t>Presun hmôt pre izoláciu proti vode v objektoch výšky do 6 m</t>
  </si>
  <si>
    <t>718828502</t>
  </si>
  <si>
    <t>763</t>
  </si>
  <si>
    <t>Konštrukcie - drevostavby</t>
  </si>
  <si>
    <t>12</t>
  </si>
  <si>
    <t>763132220.S</t>
  </si>
  <si>
    <t>Podhľad SDK závesný na dvojúrovňovej oceľovej podkonštrukcií CD+UD, doska protipožiarna DF 15 mm</t>
  </si>
  <si>
    <t>665695786</t>
  </si>
  <si>
    <t>13</t>
  </si>
  <si>
    <t>998763101</t>
  </si>
  <si>
    <t>Presun hmôt pre drevostavby v objektoch výšky do 12 m</t>
  </si>
  <si>
    <t>1083532765</t>
  </si>
  <si>
    <t>766</t>
  </si>
  <si>
    <t>Konštrukcie stolárske</t>
  </si>
  <si>
    <t>14</t>
  </si>
  <si>
    <t>766662112.S</t>
  </si>
  <si>
    <t>Montáž dverového krídla otočného jednokrídlového poldrážkového, do existujúcej zárubne, vrátane kovania</t>
  </si>
  <si>
    <t>160042179</t>
  </si>
  <si>
    <t>15</t>
  </si>
  <si>
    <t>549150000600.S</t>
  </si>
  <si>
    <t>Kľučka dverová a rozeta 2x, nehrdzavejúca oceľ, povrch nerez brúsený</t>
  </si>
  <si>
    <t>32</t>
  </si>
  <si>
    <t>1644452227</t>
  </si>
  <si>
    <t>611610000400.S</t>
  </si>
  <si>
    <t>Dvere vnútorné jednokrídlové, šírka 600-900 mm, výplň papierová voština, povrch fólia, plné</t>
  </si>
  <si>
    <t>-1811643554</t>
  </si>
  <si>
    <t>17</t>
  </si>
  <si>
    <t>998766101.S</t>
  </si>
  <si>
    <t>Presun hmot pre konštrukcie stolárske v objektoch výšky do 6 m</t>
  </si>
  <si>
    <t>-247866109</t>
  </si>
  <si>
    <t>767</t>
  </si>
  <si>
    <t>Konštrukcie doplnkové kovové</t>
  </si>
  <si>
    <t>18</t>
  </si>
  <si>
    <t>767161110</t>
  </si>
  <si>
    <t>Montáž zábradlia rovného z rúrok do muriva, s hmotnosťou 1 metra zábradlia do 20 kg</t>
  </si>
  <si>
    <t>m</t>
  </si>
  <si>
    <t>-229530821</t>
  </si>
  <si>
    <t>19</t>
  </si>
  <si>
    <t>553520000700.S</t>
  </si>
  <si>
    <t>Zábradlie nerezové s madlom, horizontálna výplň nerez, výška 900 mm, dĺžka 1500 mm, kotvenie bočné</t>
  </si>
  <si>
    <t>-59192925</t>
  </si>
  <si>
    <t>767161140</t>
  </si>
  <si>
    <t>Montáž zábradlia rovného z rúrok do muriva, s hmotnosťou 1 metra zábradlia nad 45 kg</t>
  </si>
  <si>
    <t>-1640383888</t>
  </si>
  <si>
    <t>21</t>
  </si>
  <si>
    <t>553520000900.S</t>
  </si>
  <si>
    <t>569481356</t>
  </si>
  <si>
    <t>22</t>
  </si>
  <si>
    <t>998767101</t>
  </si>
  <si>
    <t>Presun hmôt pre kovové stavebné doplnkové konštrukcie v objektoch výšky do 6 m</t>
  </si>
  <si>
    <t>-1037461520</t>
  </si>
  <si>
    <t>771</t>
  </si>
  <si>
    <t>Podlahy z dlaždíc</t>
  </si>
  <si>
    <t>23</t>
  </si>
  <si>
    <t>771275306.S</t>
  </si>
  <si>
    <t>Montáž obkladov schodiskových stupňov dlaždicami do flexibilného tmelu veľ. 100 x 200 mm</t>
  </si>
  <si>
    <t>45187730</t>
  </si>
  <si>
    <t>24</t>
  </si>
  <si>
    <t>597640000400.S</t>
  </si>
  <si>
    <t>Obkladačky keramické glazované jednofarebné hladké lxv 200x200x14 mm</t>
  </si>
  <si>
    <t>-1870310701</t>
  </si>
  <si>
    <t>25</t>
  </si>
  <si>
    <t>771541215.S</t>
  </si>
  <si>
    <t>Vysprávky podláh z dlaždíc</t>
  </si>
  <si>
    <t>-920374290</t>
  </si>
  <si>
    <t>44</t>
  </si>
  <si>
    <t>771576133.S</t>
  </si>
  <si>
    <t>Montáž podláh z dlaždíc keramických do tmelu flexibilného mrazuvzdorného veľ. 300 x 600 mm</t>
  </si>
  <si>
    <t>2104735999</t>
  </si>
  <si>
    <t>45</t>
  </si>
  <si>
    <t>597740003510.S</t>
  </si>
  <si>
    <t>Dlaždice keramické, lxvxhr 298x598x10 mm, neglazované</t>
  </si>
  <si>
    <t>1358971866</t>
  </si>
  <si>
    <t>26</t>
  </si>
  <si>
    <t>998771101.S</t>
  </si>
  <si>
    <t>Presun hmôt pre podlahy z dlaždíc v objektoch výšky do 6m</t>
  </si>
  <si>
    <t>-1865413104</t>
  </si>
  <si>
    <t>775</t>
  </si>
  <si>
    <t>Podlahy vlysové a parketové</t>
  </si>
  <si>
    <t>27</t>
  </si>
  <si>
    <t>775200010.S</t>
  </si>
  <si>
    <t>Montáž dreveného obloženia schodiskového stupňa priamočiareho lepením</t>
  </si>
  <si>
    <t>-126428971</t>
  </si>
  <si>
    <t>28</t>
  </si>
  <si>
    <t>611980005200.S</t>
  </si>
  <si>
    <t>Drevená stupnica buková, lxšxhr 900x300x40 mm, s povrchovou úpravou bez morenia</t>
  </si>
  <si>
    <t>-1256895052</t>
  </si>
  <si>
    <t>29</t>
  </si>
  <si>
    <t>611980005800.S</t>
  </si>
  <si>
    <t>Drevená podstupnica buková, lxšxhr 900x200x20 mm, s povrchovou úpravou bez morenia</t>
  </si>
  <si>
    <t>-1549051053</t>
  </si>
  <si>
    <t>43</t>
  </si>
  <si>
    <t>775511800.S</t>
  </si>
  <si>
    <t>Demontáž lepených drevených podláh vlysových, mozaikových, parketových, vrátane líšt -0,0150t</t>
  </si>
  <si>
    <t>-396552310</t>
  </si>
  <si>
    <t>36</t>
  </si>
  <si>
    <t>998775101</t>
  </si>
  <si>
    <t>Presun hmôt pre podlahy vlysové a parketové v objektoch výšky do 6 m</t>
  </si>
  <si>
    <t>1546814705</t>
  </si>
  <si>
    <t>781</t>
  </si>
  <si>
    <t>Obklady</t>
  </si>
  <si>
    <t>37</t>
  </si>
  <si>
    <t>781445017.S</t>
  </si>
  <si>
    <t>Montáž obkladov vnútor. stien z obkladačiek kladených do tmelu veľ. 300x200 mm</t>
  </si>
  <si>
    <t>-912579</t>
  </si>
  <si>
    <t>38</t>
  </si>
  <si>
    <t>597640000700.S</t>
  </si>
  <si>
    <t>Obkladačky keramické glazované jednofarebné hladké lxv 300x200x14 mm</t>
  </si>
  <si>
    <t>867940901</t>
  </si>
  <si>
    <t>39</t>
  </si>
  <si>
    <t>998781101.S</t>
  </si>
  <si>
    <t>Presun hmôt pre obklady keramické v objektoch výšky do 6 m</t>
  </si>
  <si>
    <t>-1514254283</t>
  </si>
  <si>
    <t>783</t>
  </si>
  <si>
    <t>Nátery</t>
  </si>
  <si>
    <t>40</t>
  </si>
  <si>
    <t>783612100.S</t>
  </si>
  <si>
    <t>Nátery stolárskych výrobkov olejové farby bielej dvojnásobné</t>
  </si>
  <si>
    <t>-794825276</t>
  </si>
  <si>
    <t>784</t>
  </si>
  <si>
    <t>Dokončovacie práce - maľby</t>
  </si>
  <si>
    <t>41</t>
  </si>
  <si>
    <t>784430010</t>
  </si>
  <si>
    <t xml:space="preserve">Maľby akrylátové základné dvojnásobné, ručne nanášané na jemnozrnný podklad výšky do 3, 80 m   </t>
  </si>
  <si>
    <t>-1057927825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</si>
</sst>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25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37</v>
      </c>
      <c r="E29" s="44"/>
      <c r="F29" s="45" t="s">
        <v>38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39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42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43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44</v>
      </c>
      <c r="U35" s="57"/>
      <c r="V35" s="57"/>
      <c r="W35" s="57"/>
      <c r="X35" s="59" t="s">
        <v>45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47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48</v>
      </c>
      <c r="AI60" s="39"/>
      <c r="AJ60" s="39"/>
      <c r="AK60" s="39"/>
      <c r="AL60" s="39"/>
      <c r="AM60" s="67" t="s">
        <v>49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50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51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48</v>
      </c>
      <c r="AI75" s="39"/>
      <c r="AJ75" s="39"/>
      <c r="AK75" s="39"/>
      <c r="AL75" s="39"/>
      <c r="AM75" s="67" t="s">
        <v>49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2021-10-19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Rekonštrukcia a stavebné úpravy kultúrneho domu v obci Svätuše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Svätuše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28. 10. 2021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53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54</v>
      </c>
      <c r="D92" s="97"/>
      <c r="E92" s="97"/>
      <c r="F92" s="97"/>
      <c r="G92" s="97"/>
      <c r="H92" s="98"/>
      <c r="I92" s="99" t="s">
        <v>55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56</v>
      </c>
      <c r="AH92" s="97"/>
      <c r="AI92" s="97"/>
      <c r="AJ92" s="97"/>
      <c r="AK92" s="97"/>
      <c r="AL92" s="97"/>
      <c r="AM92" s="97"/>
      <c r="AN92" s="99" t="s">
        <v>57</v>
      </c>
      <c r="AO92" s="97"/>
      <c r="AP92" s="101"/>
      <c r="AQ92" s="102" t="s">
        <v>58</v>
      </c>
      <c r="AR92" s="41"/>
      <c r="AS92" s="103" t="s">
        <v>59</v>
      </c>
      <c r="AT92" s="104" t="s">
        <v>60</v>
      </c>
      <c r="AU92" s="104" t="s">
        <v>61</v>
      </c>
      <c r="AV92" s="104" t="s">
        <v>62</v>
      </c>
      <c r="AW92" s="104" t="s">
        <v>63</v>
      </c>
      <c r="AX92" s="104" t="s">
        <v>64</v>
      </c>
      <c r="AY92" s="104" t="s">
        <v>65</v>
      </c>
      <c r="AZ92" s="104" t="s">
        <v>66</v>
      </c>
      <c r="BA92" s="104" t="s">
        <v>67</v>
      </c>
      <c r="BB92" s="104" t="s">
        <v>68</v>
      </c>
      <c r="BC92" s="104" t="s">
        <v>69</v>
      </c>
      <c r="BD92" s="105" t="s">
        <v>70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71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ROUND(AS95,2)</f>
        <v>0</v>
      </c>
      <c r="AT94" s="117">
        <f>ROUND(SUM(AV94:AW94),2)</f>
        <v>0</v>
      </c>
      <c r="AU94" s="118">
        <f>ROUND(AU95,5)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ROUND(AZ95,2)</f>
        <v>0</v>
      </c>
      <c r="BA94" s="117">
        <f>ROUND(BA95,2)</f>
        <v>0</v>
      </c>
      <c r="BB94" s="117">
        <f>ROUND(BB95,2)</f>
        <v>0</v>
      </c>
      <c r="BC94" s="117">
        <f>ROUND(BC95,2)</f>
        <v>0</v>
      </c>
      <c r="BD94" s="119">
        <f>ROUND(BD95,2)</f>
        <v>0</v>
      </c>
      <c r="BE94" s="6"/>
      <c r="BS94" s="120" t="s">
        <v>72</v>
      </c>
      <c r="BT94" s="120" t="s">
        <v>73</v>
      </c>
      <c r="BV94" s="120" t="s">
        <v>74</v>
      </c>
      <c r="BW94" s="120" t="s">
        <v>5</v>
      </c>
      <c r="BX94" s="120" t="s">
        <v>75</v>
      </c>
      <c r="CL94" s="120" t="s">
        <v>1</v>
      </c>
    </row>
    <row r="95" s="7" customFormat="1" ht="24.75" customHeight="1">
      <c r="A95" s="121" t="s">
        <v>76</v>
      </c>
      <c r="B95" s="122"/>
      <c r="C95" s="123"/>
      <c r="D95" s="124" t="s">
        <v>13</v>
      </c>
      <c r="E95" s="124"/>
      <c r="F95" s="124"/>
      <c r="G95" s="124"/>
      <c r="H95" s="124"/>
      <c r="I95" s="125"/>
      <c r="J95" s="124" t="s">
        <v>16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'2021-10-19 - Rekonštrukci...'!J28</f>
        <v>0</v>
      </c>
      <c r="AH95" s="125"/>
      <c r="AI95" s="125"/>
      <c r="AJ95" s="125"/>
      <c r="AK95" s="125"/>
      <c r="AL95" s="125"/>
      <c r="AM95" s="125"/>
      <c r="AN95" s="126">
        <f>SUM(AG95,AT95)</f>
        <v>0</v>
      </c>
      <c r="AO95" s="125"/>
      <c r="AP95" s="125"/>
      <c r="AQ95" s="127" t="s">
        <v>77</v>
      </c>
      <c r="AR95" s="128"/>
      <c r="AS95" s="129">
        <v>0</v>
      </c>
      <c r="AT95" s="130">
        <f>ROUND(SUM(AV95:AW95),2)</f>
        <v>0</v>
      </c>
      <c r="AU95" s="131">
        <f>'2021-10-19 - Rekonštrukci...'!P126</f>
        <v>0</v>
      </c>
      <c r="AV95" s="130">
        <f>'2021-10-19 - Rekonštrukci...'!J31</f>
        <v>0</v>
      </c>
      <c r="AW95" s="130">
        <f>'2021-10-19 - Rekonštrukci...'!J32</f>
        <v>0</v>
      </c>
      <c r="AX95" s="130">
        <f>'2021-10-19 - Rekonštrukci...'!J33</f>
        <v>0</v>
      </c>
      <c r="AY95" s="130">
        <f>'2021-10-19 - Rekonštrukci...'!J34</f>
        <v>0</v>
      </c>
      <c r="AZ95" s="130">
        <f>'2021-10-19 - Rekonštrukci...'!F31</f>
        <v>0</v>
      </c>
      <c r="BA95" s="130">
        <f>'2021-10-19 - Rekonštrukci...'!F32</f>
        <v>0</v>
      </c>
      <c r="BB95" s="130">
        <f>'2021-10-19 - Rekonštrukci...'!F33</f>
        <v>0</v>
      </c>
      <c r="BC95" s="130">
        <f>'2021-10-19 - Rekonštrukci...'!F34</f>
        <v>0</v>
      </c>
      <c r="BD95" s="132">
        <f>'2021-10-19 - Rekonštrukci...'!F35</f>
        <v>0</v>
      </c>
      <c r="BE95" s="7"/>
      <c r="BT95" s="133" t="s">
        <v>78</v>
      </c>
      <c r="BU95" s="133" t="s">
        <v>79</v>
      </c>
      <c r="BV95" s="133" t="s">
        <v>74</v>
      </c>
      <c r="BW95" s="133" t="s">
        <v>5</v>
      </c>
      <c r="BX95" s="133" t="s">
        <v>75</v>
      </c>
      <c r="CL95" s="133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DOvAPz6aVmg90+uSyPrLLHqP6j5Z5PG+LMoBuPv0ONhGkWDfO2VT4SX50k8hKuAtf1HSIwL0bPSQp+gPmqBnwA==" hashValue="gYoUBPZLF4JbTMgi4UcSBa+YZhudCMc3gGY/R44UfzLd4bFx1z9812NEthEIz4qR9iIIgW0u0HA+WuPbIOBMM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1-10-19 - Rekonštrukci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7"/>
      <c r="AT3" s="14" t="s">
        <v>73</v>
      </c>
    </row>
    <row r="4" s="1" customFormat="1" ht="24.96" customHeight="1">
      <c r="B4" s="17"/>
      <c r="D4" s="136" t="s">
        <v>80</v>
      </c>
      <c r="L4" s="17"/>
      <c r="M4" s="137" t="s">
        <v>9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8" t="s">
        <v>15</v>
      </c>
      <c r="E6" s="35"/>
      <c r="F6" s="35"/>
      <c r="G6" s="35"/>
      <c r="H6" s="35"/>
      <c r="I6" s="35"/>
      <c r="J6" s="35"/>
      <c r="K6" s="35"/>
      <c r="L6" s="66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30" customHeight="1">
      <c r="A7" s="35"/>
      <c r="B7" s="41"/>
      <c r="C7" s="35"/>
      <c r="D7" s="35"/>
      <c r="E7" s="139" t="s">
        <v>16</v>
      </c>
      <c r="F7" s="35"/>
      <c r="G7" s="35"/>
      <c r="H7" s="35"/>
      <c r="I7" s="35"/>
      <c r="J7" s="35"/>
      <c r="K7" s="35"/>
      <c r="L7" s="66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8" t="s">
        <v>17</v>
      </c>
      <c r="E9" s="35"/>
      <c r="F9" s="140" t="s">
        <v>1</v>
      </c>
      <c r="G9" s="35"/>
      <c r="H9" s="35"/>
      <c r="I9" s="138" t="s">
        <v>18</v>
      </c>
      <c r="J9" s="140" t="s">
        <v>1</v>
      </c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8" t="s">
        <v>19</v>
      </c>
      <c r="E10" s="35"/>
      <c r="F10" s="140" t="s">
        <v>20</v>
      </c>
      <c r="G10" s="35"/>
      <c r="H10" s="35"/>
      <c r="I10" s="138" t="s">
        <v>21</v>
      </c>
      <c r="J10" s="141" t="str">
        <f>'Rekapitulácia stavby'!AN8</f>
        <v>28. 10. 2021</v>
      </c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8" t="s">
        <v>23</v>
      </c>
      <c r="E12" s="35"/>
      <c r="F12" s="35"/>
      <c r="G12" s="35"/>
      <c r="H12" s="35"/>
      <c r="I12" s="138" t="s">
        <v>24</v>
      </c>
      <c r="J12" s="140" t="str">
        <f>IF('Rekapitulácia stavby'!AN10="","",'Rekapitulácia stavby'!AN10)</f>
        <v/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40" t="str">
        <f>IF('Rekapitulácia stavby'!E11="","",'Rekapitulácia stavby'!E11)</f>
        <v xml:space="preserve"> </v>
      </c>
      <c r="F13" s="35"/>
      <c r="G13" s="35"/>
      <c r="H13" s="35"/>
      <c r="I13" s="138" t="s">
        <v>26</v>
      </c>
      <c r="J13" s="140" t="str">
        <f>IF('Rekapitulácia stavby'!AN11="","",'Rekapitulácia stavby'!AN11)</f>
        <v/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8" t="s">
        <v>27</v>
      </c>
      <c r="E15" s="35"/>
      <c r="F15" s="35"/>
      <c r="G15" s="35"/>
      <c r="H15" s="35"/>
      <c r="I15" s="138" t="s">
        <v>24</v>
      </c>
      <c r="J15" s="30" t="str">
        <f>'Rekapitulácia stavby'!AN13</f>
        <v>Vyplň údaj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40"/>
      <c r="G16" s="140"/>
      <c r="H16" s="140"/>
      <c r="I16" s="138" t="s">
        <v>26</v>
      </c>
      <c r="J16" s="30" t="str">
        <f>'Rekapitulácia stavby'!AN14</f>
        <v>Vyplň údaj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8" t="s">
        <v>29</v>
      </c>
      <c r="E18" s="35"/>
      <c r="F18" s="35"/>
      <c r="G18" s="35"/>
      <c r="H18" s="35"/>
      <c r="I18" s="138" t="s">
        <v>24</v>
      </c>
      <c r="J18" s="140" t="str">
        <f>IF('Rekapitulácia stavby'!AN16="","",'Rekapitulácia stavby'!AN16)</f>
        <v/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0" t="str">
        <f>IF('Rekapitulácia stavby'!E17="","",'Rekapitulácia stavby'!E17)</f>
        <v xml:space="preserve"> </v>
      </c>
      <c r="F19" s="35"/>
      <c r="G19" s="35"/>
      <c r="H19" s="35"/>
      <c r="I19" s="138" t="s">
        <v>26</v>
      </c>
      <c r="J19" s="140" t="str">
        <f>IF('Rekapitulácia stavby'!AN17="","",'Rekapitulácia stavby'!AN17)</f>
        <v/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8" t="s">
        <v>31</v>
      </c>
      <c r="E21" s="35"/>
      <c r="F21" s="35"/>
      <c r="G21" s="35"/>
      <c r="H21" s="35"/>
      <c r="I21" s="138" t="s">
        <v>24</v>
      </c>
      <c r="J21" s="140" t="str">
        <f>IF('Rekapitulácia stavby'!AN19="","",'Rekapitulácia stavby'!AN19)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40" t="str">
        <f>IF('Rekapitulácia stavby'!E20="","",'Rekapitulácia stavby'!E20)</f>
        <v xml:space="preserve"> </v>
      </c>
      <c r="F22" s="35"/>
      <c r="G22" s="35"/>
      <c r="H22" s="35"/>
      <c r="I22" s="138" t="s">
        <v>26</v>
      </c>
      <c r="J22" s="140" t="str">
        <f>IF('Rekapitulácia stavby'!AN20="","",'Rekapitulácia stavby'!AN20)</f>
        <v/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8" t="s">
        <v>32</v>
      </c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42"/>
      <c r="B25" s="143"/>
      <c r="C25" s="142"/>
      <c r="D25" s="142"/>
      <c r="E25" s="144" t="s">
        <v>1</v>
      </c>
      <c r="F25" s="144"/>
      <c r="G25" s="144"/>
      <c r="H25" s="144"/>
      <c r="I25" s="142"/>
      <c r="J25" s="142"/>
      <c r="K25" s="142"/>
      <c r="L25" s="145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6"/>
      <c r="E27" s="146"/>
      <c r="F27" s="146"/>
      <c r="G27" s="146"/>
      <c r="H27" s="146"/>
      <c r="I27" s="146"/>
      <c r="J27" s="146"/>
      <c r="K27" s="146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7" t="s">
        <v>33</v>
      </c>
      <c r="E28" s="35"/>
      <c r="F28" s="35"/>
      <c r="G28" s="35"/>
      <c r="H28" s="35"/>
      <c r="I28" s="35"/>
      <c r="J28" s="148">
        <f>ROUND(J126, 2)</f>
        <v>0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9" t="s">
        <v>35</v>
      </c>
      <c r="G30" s="35"/>
      <c r="H30" s="35"/>
      <c r="I30" s="149" t="s">
        <v>34</v>
      </c>
      <c r="J30" s="149" t="s">
        <v>36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50" t="s">
        <v>37</v>
      </c>
      <c r="E31" s="151" t="s">
        <v>38</v>
      </c>
      <c r="F31" s="152">
        <f>ROUND((SUM(BE126:BE184)),  2)</f>
        <v>0</v>
      </c>
      <c r="G31" s="153"/>
      <c r="H31" s="153"/>
      <c r="I31" s="154">
        <v>0.20000000000000001</v>
      </c>
      <c r="J31" s="152">
        <f>ROUND(((SUM(BE126:BE184))*I31),  2)</f>
        <v>0</v>
      </c>
      <c r="K31" s="35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51" t="s">
        <v>39</v>
      </c>
      <c r="F32" s="152">
        <f>ROUND((SUM(BF126:BF184)),  2)</f>
        <v>0</v>
      </c>
      <c r="G32" s="153"/>
      <c r="H32" s="153"/>
      <c r="I32" s="154">
        <v>0.20000000000000001</v>
      </c>
      <c r="J32" s="152">
        <f>ROUND(((SUM(BF126:BF184))*I32), 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8" t="s">
        <v>40</v>
      </c>
      <c r="F33" s="155">
        <f>ROUND((SUM(BG126:BG184)),  2)</f>
        <v>0</v>
      </c>
      <c r="G33" s="35"/>
      <c r="H33" s="35"/>
      <c r="I33" s="156">
        <v>0.20000000000000001</v>
      </c>
      <c r="J33" s="155">
        <f>0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8" t="s">
        <v>41</v>
      </c>
      <c r="F34" s="155">
        <f>ROUND((SUM(BH126:BH184)),  2)</f>
        <v>0</v>
      </c>
      <c r="G34" s="35"/>
      <c r="H34" s="35"/>
      <c r="I34" s="156">
        <v>0.20000000000000001</v>
      </c>
      <c r="J34" s="155">
        <f>0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1" t="s">
        <v>42</v>
      </c>
      <c r="F35" s="152">
        <f>ROUND((SUM(BI126:BI184)),  2)</f>
        <v>0</v>
      </c>
      <c r="G35" s="153"/>
      <c r="H35" s="153"/>
      <c r="I35" s="154">
        <v>0</v>
      </c>
      <c r="J35" s="152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7"/>
      <c r="D37" s="158" t="s">
        <v>43</v>
      </c>
      <c r="E37" s="159"/>
      <c r="F37" s="159"/>
      <c r="G37" s="160" t="s">
        <v>44</v>
      </c>
      <c r="H37" s="161" t="s">
        <v>45</v>
      </c>
      <c r="I37" s="159"/>
      <c r="J37" s="162">
        <f>SUM(J28:J35)</f>
        <v>0</v>
      </c>
      <c r="K37" s="163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81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30" customHeight="1">
      <c r="A85" s="35"/>
      <c r="B85" s="36"/>
      <c r="C85" s="37"/>
      <c r="D85" s="37"/>
      <c r="E85" s="79" t="str">
        <f>E7</f>
        <v>Rekonštrukcia a stavebné úpravy kultúrneho domu v obci Svätuše</v>
      </c>
      <c r="F85" s="37"/>
      <c r="G85" s="37"/>
      <c r="H85" s="37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2" customHeight="1">
      <c r="A87" s="35"/>
      <c r="B87" s="36"/>
      <c r="C87" s="29" t="s">
        <v>19</v>
      </c>
      <c r="D87" s="37"/>
      <c r="E87" s="37"/>
      <c r="F87" s="24" t="str">
        <f>F10</f>
        <v>Svätuše</v>
      </c>
      <c r="G87" s="37"/>
      <c r="H87" s="37"/>
      <c r="I87" s="29" t="s">
        <v>21</v>
      </c>
      <c r="J87" s="82" t="str">
        <f>IF(J10="","",J10)</f>
        <v>28. 10. 2021</v>
      </c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5.15" customHeight="1">
      <c r="A89" s="35"/>
      <c r="B89" s="36"/>
      <c r="C89" s="29" t="s">
        <v>23</v>
      </c>
      <c r="D89" s="37"/>
      <c r="E89" s="37"/>
      <c r="F89" s="24" t="str">
        <f>E13</f>
        <v xml:space="preserve"> </v>
      </c>
      <c r="G89" s="37"/>
      <c r="H89" s="37"/>
      <c r="I89" s="29" t="s">
        <v>29</v>
      </c>
      <c r="J89" s="33" t="str">
        <f>E19</f>
        <v xml:space="preserve"> 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15.15" customHeight="1">
      <c r="A90" s="35"/>
      <c r="B90" s="36"/>
      <c r="C90" s="29" t="s">
        <v>27</v>
      </c>
      <c r="D90" s="37"/>
      <c r="E90" s="37"/>
      <c r="F90" s="24" t="str">
        <f>IF(E16="","",E16)</f>
        <v>Vyplň údaj</v>
      </c>
      <c r="G90" s="37"/>
      <c r="H90" s="37"/>
      <c r="I90" s="29" t="s">
        <v>31</v>
      </c>
      <c r="J90" s="33" t="str">
        <f>E22</f>
        <v xml:space="preserve"> </v>
      </c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29.28" customHeight="1">
      <c r="A92" s="35"/>
      <c r="B92" s="36"/>
      <c r="C92" s="175" t="s">
        <v>82</v>
      </c>
      <c r="D92" s="176"/>
      <c r="E92" s="176"/>
      <c r="F92" s="176"/>
      <c r="G92" s="176"/>
      <c r="H92" s="176"/>
      <c r="I92" s="176"/>
      <c r="J92" s="177" t="s">
        <v>83</v>
      </c>
      <c r="K92" s="176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2.8" customHeight="1">
      <c r="A94" s="35"/>
      <c r="B94" s="36"/>
      <c r="C94" s="178" t="s">
        <v>84</v>
      </c>
      <c r="D94" s="37"/>
      <c r="E94" s="37"/>
      <c r="F94" s="37"/>
      <c r="G94" s="37"/>
      <c r="H94" s="37"/>
      <c r="I94" s="37"/>
      <c r="J94" s="113">
        <f>J126</f>
        <v>0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85</v>
      </c>
    </row>
    <row r="95" hidden="1" s="9" customFormat="1" ht="24.96" customHeight="1">
      <c r="A95" s="9"/>
      <c r="B95" s="179"/>
      <c r="C95" s="180"/>
      <c r="D95" s="181" t="s">
        <v>86</v>
      </c>
      <c r="E95" s="182"/>
      <c r="F95" s="182"/>
      <c r="G95" s="182"/>
      <c r="H95" s="182"/>
      <c r="I95" s="182"/>
      <c r="J95" s="183">
        <f>J127</f>
        <v>0</v>
      </c>
      <c r="K95" s="180"/>
      <c r="L95" s="18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85"/>
      <c r="C96" s="186"/>
      <c r="D96" s="187" t="s">
        <v>87</v>
      </c>
      <c r="E96" s="188"/>
      <c r="F96" s="188"/>
      <c r="G96" s="188"/>
      <c r="H96" s="188"/>
      <c r="I96" s="188"/>
      <c r="J96" s="189">
        <f>J128</f>
        <v>0</v>
      </c>
      <c r="K96" s="186"/>
      <c r="L96" s="19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85"/>
      <c r="C97" s="186"/>
      <c r="D97" s="187" t="s">
        <v>88</v>
      </c>
      <c r="E97" s="188"/>
      <c r="F97" s="188"/>
      <c r="G97" s="188"/>
      <c r="H97" s="188"/>
      <c r="I97" s="188"/>
      <c r="J97" s="189">
        <f>J135</f>
        <v>0</v>
      </c>
      <c r="K97" s="186"/>
      <c r="L97" s="19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85"/>
      <c r="C98" s="186"/>
      <c r="D98" s="187" t="s">
        <v>89</v>
      </c>
      <c r="E98" s="188"/>
      <c r="F98" s="188"/>
      <c r="G98" s="188"/>
      <c r="H98" s="188"/>
      <c r="I98" s="188"/>
      <c r="J98" s="189">
        <f>J144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79"/>
      <c r="C99" s="180"/>
      <c r="D99" s="181" t="s">
        <v>90</v>
      </c>
      <c r="E99" s="182"/>
      <c r="F99" s="182"/>
      <c r="G99" s="182"/>
      <c r="H99" s="182"/>
      <c r="I99" s="182"/>
      <c r="J99" s="183">
        <f>J146</f>
        <v>0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85"/>
      <c r="C100" s="186"/>
      <c r="D100" s="187" t="s">
        <v>91</v>
      </c>
      <c r="E100" s="188"/>
      <c r="F100" s="188"/>
      <c r="G100" s="188"/>
      <c r="H100" s="188"/>
      <c r="I100" s="188"/>
      <c r="J100" s="189">
        <f>J147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5"/>
      <c r="C101" s="186"/>
      <c r="D101" s="187" t="s">
        <v>92</v>
      </c>
      <c r="E101" s="188"/>
      <c r="F101" s="188"/>
      <c r="G101" s="188"/>
      <c r="H101" s="188"/>
      <c r="I101" s="188"/>
      <c r="J101" s="189">
        <f>J150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5"/>
      <c r="C102" s="186"/>
      <c r="D102" s="187" t="s">
        <v>93</v>
      </c>
      <c r="E102" s="188"/>
      <c r="F102" s="188"/>
      <c r="G102" s="188"/>
      <c r="H102" s="188"/>
      <c r="I102" s="188"/>
      <c r="J102" s="189">
        <f>J153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5"/>
      <c r="C103" s="186"/>
      <c r="D103" s="187" t="s">
        <v>94</v>
      </c>
      <c r="E103" s="188"/>
      <c r="F103" s="188"/>
      <c r="G103" s="188"/>
      <c r="H103" s="188"/>
      <c r="I103" s="188"/>
      <c r="J103" s="189">
        <f>J158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85"/>
      <c r="C104" s="186"/>
      <c r="D104" s="187" t="s">
        <v>95</v>
      </c>
      <c r="E104" s="188"/>
      <c r="F104" s="188"/>
      <c r="G104" s="188"/>
      <c r="H104" s="188"/>
      <c r="I104" s="188"/>
      <c r="J104" s="189">
        <f>J164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85"/>
      <c r="C105" s="186"/>
      <c r="D105" s="187" t="s">
        <v>96</v>
      </c>
      <c r="E105" s="188"/>
      <c r="F105" s="188"/>
      <c r="G105" s="188"/>
      <c r="H105" s="188"/>
      <c r="I105" s="188"/>
      <c r="J105" s="189">
        <f>J171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85"/>
      <c r="C106" s="186"/>
      <c r="D106" s="187" t="s">
        <v>97</v>
      </c>
      <c r="E106" s="188"/>
      <c r="F106" s="188"/>
      <c r="G106" s="188"/>
      <c r="H106" s="188"/>
      <c r="I106" s="188"/>
      <c r="J106" s="189">
        <f>J177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85"/>
      <c r="C107" s="186"/>
      <c r="D107" s="187" t="s">
        <v>98</v>
      </c>
      <c r="E107" s="188"/>
      <c r="F107" s="188"/>
      <c r="G107" s="188"/>
      <c r="H107" s="188"/>
      <c r="I107" s="188"/>
      <c r="J107" s="189">
        <f>J181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85"/>
      <c r="C108" s="186"/>
      <c r="D108" s="187" t="s">
        <v>99</v>
      </c>
      <c r="E108" s="188"/>
      <c r="F108" s="188"/>
      <c r="G108" s="188"/>
      <c r="H108" s="188"/>
      <c r="I108" s="188"/>
      <c r="J108" s="189">
        <f>J183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2" customFormat="1" ht="21.84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hidden="1" s="2" customFormat="1" ht="6.96" customHeight="1">
      <c r="A110" s="35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hidden="1"/>
    <row r="112" hidden="1"/>
    <row r="113" hidden="1"/>
    <row r="114" s="2" customFormat="1" ht="6.96" customHeight="1">
      <c r="A114" s="35"/>
      <c r="B114" s="71"/>
      <c r="C114" s="72"/>
      <c r="D114" s="72"/>
      <c r="E114" s="72"/>
      <c r="F114" s="72"/>
      <c r="G114" s="72"/>
      <c r="H114" s="72"/>
      <c r="I114" s="72"/>
      <c r="J114" s="72"/>
      <c r="K114" s="72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100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15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30" customHeight="1">
      <c r="A118" s="35"/>
      <c r="B118" s="36"/>
      <c r="C118" s="37"/>
      <c r="D118" s="37"/>
      <c r="E118" s="79" t="str">
        <f>E7</f>
        <v>Rekonštrukcia a stavebné úpravy kultúrneho domu v obci Svätuše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19</v>
      </c>
      <c r="D120" s="37"/>
      <c r="E120" s="37"/>
      <c r="F120" s="24" t="str">
        <f>F10</f>
        <v>Svätuše</v>
      </c>
      <c r="G120" s="37"/>
      <c r="H120" s="37"/>
      <c r="I120" s="29" t="s">
        <v>21</v>
      </c>
      <c r="J120" s="82" t="str">
        <f>IF(J10="","",J10)</f>
        <v>28. 10. 2021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23</v>
      </c>
      <c r="D122" s="37"/>
      <c r="E122" s="37"/>
      <c r="F122" s="24" t="str">
        <f>E13</f>
        <v xml:space="preserve"> </v>
      </c>
      <c r="G122" s="37"/>
      <c r="H122" s="37"/>
      <c r="I122" s="29" t="s">
        <v>29</v>
      </c>
      <c r="J122" s="33" t="str">
        <f>E19</f>
        <v xml:space="preserve"> 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IF(E16="","",E16)</f>
        <v>Vyplň údaj</v>
      </c>
      <c r="G123" s="37"/>
      <c r="H123" s="37"/>
      <c r="I123" s="29" t="s">
        <v>31</v>
      </c>
      <c r="J123" s="33" t="str">
        <f>E22</f>
        <v xml:space="preserve"> 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91"/>
      <c r="B125" s="192"/>
      <c r="C125" s="193" t="s">
        <v>101</v>
      </c>
      <c r="D125" s="194" t="s">
        <v>58</v>
      </c>
      <c r="E125" s="194" t="s">
        <v>54</v>
      </c>
      <c r="F125" s="194" t="s">
        <v>55</v>
      </c>
      <c r="G125" s="194" t="s">
        <v>102</v>
      </c>
      <c r="H125" s="194" t="s">
        <v>103</v>
      </c>
      <c r="I125" s="194" t="s">
        <v>104</v>
      </c>
      <c r="J125" s="195" t="s">
        <v>83</v>
      </c>
      <c r="K125" s="196" t="s">
        <v>105</v>
      </c>
      <c r="L125" s="197"/>
      <c r="M125" s="103" t="s">
        <v>1</v>
      </c>
      <c r="N125" s="104" t="s">
        <v>37</v>
      </c>
      <c r="O125" s="104" t="s">
        <v>106</v>
      </c>
      <c r="P125" s="104" t="s">
        <v>107</v>
      </c>
      <c r="Q125" s="104" t="s">
        <v>108</v>
      </c>
      <c r="R125" s="104" t="s">
        <v>109</v>
      </c>
      <c r="S125" s="104" t="s">
        <v>110</v>
      </c>
      <c r="T125" s="105" t="s">
        <v>111</v>
      </c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</row>
    <row r="126" s="2" customFormat="1" ht="22.8" customHeight="1">
      <c r="A126" s="35"/>
      <c r="B126" s="36"/>
      <c r="C126" s="110" t="s">
        <v>84</v>
      </c>
      <c r="D126" s="37"/>
      <c r="E126" s="37"/>
      <c r="F126" s="37"/>
      <c r="G126" s="37"/>
      <c r="H126" s="37"/>
      <c r="I126" s="37"/>
      <c r="J126" s="198">
        <f>BK126</f>
        <v>0</v>
      </c>
      <c r="K126" s="37"/>
      <c r="L126" s="41"/>
      <c r="M126" s="106"/>
      <c r="N126" s="199"/>
      <c r="O126" s="107"/>
      <c r="P126" s="200">
        <f>P127+P146</f>
        <v>0</v>
      </c>
      <c r="Q126" s="107"/>
      <c r="R126" s="200">
        <f>R127+R146</f>
        <v>38.621474889999995</v>
      </c>
      <c r="S126" s="107"/>
      <c r="T126" s="201">
        <f>T127+T146</f>
        <v>12.78875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72</v>
      </c>
      <c r="AU126" s="14" t="s">
        <v>85</v>
      </c>
      <c r="BK126" s="202">
        <f>BK127+BK146</f>
        <v>0</v>
      </c>
    </row>
    <row r="127" s="12" customFormat="1" ht="25.92" customHeight="1">
      <c r="A127" s="12"/>
      <c r="B127" s="203"/>
      <c r="C127" s="204"/>
      <c r="D127" s="205" t="s">
        <v>72</v>
      </c>
      <c r="E127" s="206" t="s">
        <v>112</v>
      </c>
      <c r="F127" s="206" t="s">
        <v>113</v>
      </c>
      <c r="G127" s="204"/>
      <c r="H127" s="204"/>
      <c r="I127" s="207"/>
      <c r="J127" s="208">
        <f>BK127</f>
        <v>0</v>
      </c>
      <c r="K127" s="204"/>
      <c r="L127" s="209"/>
      <c r="M127" s="210"/>
      <c r="N127" s="211"/>
      <c r="O127" s="211"/>
      <c r="P127" s="212">
        <f>P128+P135+P144</f>
        <v>0</v>
      </c>
      <c r="Q127" s="211"/>
      <c r="R127" s="212">
        <f>R128+R135+R144</f>
        <v>22.159394499999998</v>
      </c>
      <c r="S127" s="211"/>
      <c r="T127" s="213">
        <f>T128+T135+T144</f>
        <v>11.22875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78</v>
      </c>
      <c r="AT127" s="215" t="s">
        <v>72</v>
      </c>
      <c r="AU127" s="215" t="s">
        <v>73</v>
      </c>
      <c r="AY127" s="214" t="s">
        <v>114</v>
      </c>
      <c r="BK127" s="216">
        <f>BK128+BK135+BK144</f>
        <v>0</v>
      </c>
    </row>
    <row r="128" s="12" customFormat="1" ht="22.8" customHeight="1">
      <c r="A128" s="12"/>
      <c r="B128" s="203"/>
      <c r="C128" s="204"/>
      <c r="D128" s="205" t="s">
        <v>72</v>
      </c>
      <c r="E128" s="217" t="s">
        <v>115</v>
      </c>
      <c r="F128" s="217" t="s">
        <v>116</v>
      </c>
      <c r="G128" s="204"/>
      <c r="H128" s="204"/>
      <c r="I128" s="207"/>
      <c r="J128" s="218">
        <f>BK128</f>
        <v>0</v>
      </c>
      <c r="K128" s="204"/>
      <c r="L128" s="209"/>
      <c r="M128" s="210"/>
      <c r="N128" s="211"/>
      <c r="O128" s="211"/>
      <c r="P128" s="212">
        <f>SUM(P129:P134)</f>
        <v>0</v>
      </c>
      <c r="Q128" s="211"/>
      <c r="R128" s="212">
        <f>SUM(R129:R134)</f>
        <v>21.290551999999998</v>
      </c>
      <c r="S128" s="211"/>
      <c r="T128" s="213">
        <f>SUM(T129:T134)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4" t="s">
        <v>78</v>
      </c>
      <c r="AT128" s="215" t="s">
        <v>72</v>
      </c>
      <c r="AU128" s="215" t="s">
        <v>78</v>
      </c>
      <c r="AY128" s="214" t="s">
        <v>114</v>
      </c>
      <c r="BK128" s="216">
        <f>SUM(BK129:BK134)</f>
        <v>0</v>
      </c>
    </row>
    <row r="129" s="2" customFormat="1" ht="24.15" customHeight="1">
      <c r="A129" s="35"/>
      <c r="B129" s="36"/>
      <c r="C129" s="219" t="s">
        <v>78</v>
      </c>
      <c r="D129" s="219" t="s">
        <v>117</v>
      </c>
      <c r="E129" s="220" t="s">
        <v>118</v>
      </c>
      <c r="F129" s="221" t="s">
        <v>119</v>
      </c>
      <c r="G129" s="222" t="s">
        <v>120</v>
      </c>
      <c r="H129" s="223">
        <v>548.60000000000002</v>
      </c>
      <c r="I129" s="224"/>
      <c r="J129" s="225">
        <f>ROUND(I129*H129,2)</f>
        <v>0</v>
      </c>
      <c r="K129" s="226"/>
      <c r="L129" s="41"/>
      <c r="M129" s="227" t="s">
        <v>1</v>
      </c>
      <c r="N129" s="228" t="s">
        <v>39</v>
      </c>
      <c r="O129" s="94"/>
      <c r="P129" s="229">
        <f>O129*H129</f>
        <v>0</v>
      </c>
      <c r="Q129" s="229">
        <v>0.00040000000000000002</v>
      </c>
      <c r="R129" s="229">
        <f>Q129*H129</f>
        <v>0.21944000000000002</v>
      </c>
      <c r="S129" s="229">
        <v>0</v>
      </c>
      <c r="T129" s="230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1" t="s">
        <v>121</v>
      </c>
      <c r="AT129" s="231" t="s">
        <v>117</v>
      </c>
      <c r="AU129" s="231" t="s">
        <v>122</v>
      </c>
      <c r="AY129" s="14" t="s">
        <v>114</v>
      </c>
      <c r="BE129" s="232">
        <f>IF(N129="základná",J129,0)</f>
        <v>0</v>
      </c>
      <c r="BF129" s="232">
        <f>IF(N129="znížená",J129,0)</f>
        <v>0</v>
      </c>
      <c r="BG129" s="232">
        <f>IF(N129="zákl. prenesená",J129,0)</f>
        <v>0</v>
      </c>
      <c r="BH129" s="232">
        <f>IF(N129="zníž. prenesená",J129,0)</f>
        <v>0</v>
      </c>
      <c r="BI129" s="232">
        <f>IF(N129="nulová",J129,0)</f>
        <v>0</v>
      </c>
      <c r="BJ129" s="14" t="s">
        <v>122</v>
      </c>
      <c r="BK129" s="232">
        <f>ROUND(I129*H129,2)</f>
        <v>0</v>
      </c>
      <c r="BL129" s="14" t="s">
        <v>121</v>
      </c>
      <c r="BM129" s="231" t="s">
        <v>123</v>
      </c>
    </row>
    <row r="130" s="2" customFormat="1" ht="37.8" customHeight="1">
      <c r="A130" s="35"/>
      <c r="B130" s="36"/>
      <c r="C130" s="219" t="s">
        <v>122</v>
      </c>
      <c r="D130" s="219" t="s">
        <v>117</v>
      </c>
      <c r="E130" s="220" t="s">
        <v>124</v>
      </c>
      <c r="F130" s="221" t="s">
        <v>125</v>
      </c>
      <c r="G130" s="222" t="s">
        <v>120</v>
      </c>
      <c r="H130" s="223">
        <v>548.60000000000002</v>
      </c>
      <c r="I130" s="224"/>
      <c r="J130" s="225">
        <f>ROUND(I130*H130,2)</f>
        <v>0</v>
      </c>
      <c r="K130" s="226"/>
      <c r="L130" s="41"/>
      <c r="M130" s="227" t="s">
        <v>1</v>
      </c>
      <c r="N130" s="228" t="s">
        <v>39</v>
      </c>
      <c r="O130" s="94"/>
      <c r="P130" s="229">
        <f>O130*H130</f>
        <v>0</v>
      </c>
      <c r="Q130" s="229">
        <v>0.0047200000000000002</v>
      </c>
      <c r="R130" s="229">
        <f>Q130*H130</f>
        <v>2.5893920000000001</v>
      </c>
      <c r="S130" s="229">
        <v>0</v>
      </c>
      <c r="T130" s="230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1" t="s">
        <v>121</v>
      </c>
      <c r="AT130" s="231" t="s">
        <v>117</v>
      </c>
      <c r="AU130" s="231" t="s">
        <v>122</v>
      </c>
      <c r="AY130" s="14" t="s">
        <v>114</v>
      </c>
      <c r="BE130" s="232">
        <f>IF(N130="základná",J130,0)</f>
        <v>0</v>
      </c>
      <c r="BF130" s="232">
        <f>IF(N130="znížená",J130,0)</f>
        <v>0</v>
      </c>
      <c r="BG130" s="232">
        <f>IF(N130="zákl. prenesená",J130,0)</f>
        <v>0</v>
      </c>
      <c r="BH130" s="232">
        <f>IF(N130="zníž. prenesená",J130,0)</f>
        <v>0</v>
      </c>
      <c r="BI130" s="232">
        <f>IF(N130="nulová",J130,0)</f>
        <v>0</v>
      </c>
      <c r="BJ130" s="14" t="s">
        <v>122</v>
      </c>
      <c r="BK130" s="232">
        <f>ROUND(I130*H130,2)</f>
        <v>0</v>
      </c>
      <c r="BL130" s="14" t="s">
        <v>121</v>
      </c>
      <c r="BM130" s="231" t="s">
        <v>126</v>
      </c>
    </row>
    <row r="131" s="2" customFormat="1" ht="24.15" customHeight="1">
      <c r="A131" s="35"/>
      <c r="B131" s="36"/>
      <c r="C131" s="219" t="s">
        <v>127</v>
      </c>
      <c r="D131" s="219" t="s">
        <v>117</v>
      </c>
      <c r="E131" s="220" t="s">
        <v>128</v>
      </c>
      <c r="F131" s="221" t="s">
        <v>129</v>
      </c>
      <c r="G131" s="222" t="s">
        <v>120</v>
      </c>
      <c r="H131" s="223">
        <v>548.60000000000002</v>
      </c>
      <c r="I131" s="224"/>
      <c r="J131" s="225">
        <f>ROUND(I131*H131,2)</f>
        <v>0</v>
      </c>
      <c r="K131" s="226"/>
      <c r="L131" s="41"/>
      <c r="M131" s="227" t="s">
        <v>1</v>
      </c>
      <c r="N131" s="228" t="s">
        <v>39</v>
      </c>
      <c r="O131" s="94"/>
      <c r="P131" s="229">
        <f>O131*H131</f>
        <v>0</v>
      </c>
      <c r="Q131" s="229">
        <v>0.00415</v>
      </c>
      <c r="R131" s="229">
        <f>Q131*H131</f>
        <v>2.2766900000000003</v>
      </c>
      <c r="S131" s="229">
        <v>0</v>
      </c>
      <c r="T131" s="230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1" t="s">
        <v>121</v>
      </c>
      <c r="AT131" s="231" t="s">
        <v>117</v>
      </c>
      <c r="AU131" s="231" t="s">
        <v>122</v>
      </c>
      <c r="AY131" s="14" t="s">
        <v>114</v>
      </c>
      <c r="BE131" s="232">
        <f>IF(N131="základná",J131,0)</f>
        <v>0</v>
      </c>
      <c r="BF131" s="232">
        <f>IF(N131="znížená",J131,0)</f>
        <v>0</v>
      </c>
      <c r="BG131" s="232">
        <f>IF(N131="zákl. prenesená",J131,0)</f>
        <v>0</v>
      </c>
      <c r="BH131" s="232">
        <f>IF(N131="zníž. prenesená",J131,0)</f>
        <v>0</v>
      </c>
      <c r="BI131" s="232">
        <f>IF(N131="nulová",J131,0)</f>
        <v>0</v>
      </c>
      <c r="BJ131" s="14" t="s">
        <v>122</v>
      </c>
      <c r="BK131" s="232">
        <f>ROUND(I131*H131,2)</f>
        <v>0</v>
      </c>
      <c r="BL131" s="14" t="s">
        <v>121</v>
      </c>
      <c r="BM131" s="231" t="s">
        <v>130</v>
      </c>
    </row>
    <row r="132" s="2" customFormat="1" ht="37.8" customHeight="1">
      <c r="A132" s="35"/>
      <c r="B132" s="36"/>
      <c r="C132" s="219" t="s">
        <v>121</v>
      </c>
      <c r="D132" s="219" t="s">
        <v>117</v>
      </c>
      <c r="E132" s="220" t="s">
        <v>131</v>
      </c>
      <c r="F132" s="221" t="s">
        <v>132</v>
      </c>
      <c r="G132" s="222" t="s">
        <v>120</v>
      </c>
      <c r="H132" s="223">
        <v>156.81</v>
      </c>
      <c r="I132" s="224"/>
      <c r="J132" s="225">
        <f>ROUND(I132*H132,2)</f>
        <v>0</v>
      </c>
      <c r="K132" s="226"/>
      <c r="L132" s="41"/>
      <c r="M132" s="227" t="s">
        <v>1</v>
      </c>
      <c r="N132" s="228" t="s">
        <v>39</v>
      </c>
      <c r="O132" s="94"/>
      <c r="P132" s="229">
        <f>O132*H132</f>
        <v>0</v>
      </c>
      <c r="Q132" s="229">
        <v>0.10299999999999999</v>
      </c>
      <c r="R132" s="229">
        <f>Q132*H132</f>
        <v>16.151429999999998</v>
      </c>
      <c r="S132" s="229">
        <v>0</v>
      </c>
      <c r="T132" s="230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1" t="s">
        <v>121</v>
      </c>
      <c r="AT132" s="231" t="s">
        <v>117</v>
      </c>
      <c r="AU132" s="231" t="s">
        <v>122</v>
      </c>
      <c r="AY132" s="14" t="s">
        <v>114</v>
      </c>
      <c r="BE132" s="232">
        <f>IF(N132="základná",J132,0)</f>
        <v>0</v>
      </c>
      <c r="BF132" s="232">
        <f>IF(N132="znížená",J132,0)</f>
        <v>0</v>
      </c>
      <c r="BG132" s="232">
        <f>IF(N132="zákl. prenesená",J132,0)</f>
        <v>0</v>
      </c>
      <c r="BH132" s="232">
        <f>IF(N132="zníž. prenesená",J132,0)</f>
        <v>0</v>
      </c>
      <c r="BI132" s="232">
        <f>IF(N132="nulová",J132,0)</f>
        <v>0</v>
      </c>
      <c r="BJ132" s="14" t="s">
        <v>122</v>
      </c>
      <c r="BK132" s="232">
        <f>ROUND(I132*H132,2)</f>
        <v>0</v>
      </c>
      <c r="BL132" s="14" t="s">
        <v>121</v>
      </c>
      <c r="BM132" s="231" t="s">
        <v>133</v>
      </c>
    </row>
    <row r="133" s="2" customFormat="1" ht="24.15" customHeight="1">
      <c r="A133" s="35"/>
      <c r="B133" s="36"/>
      <c r="C133" s="219" t="s">
        <v>134</v>
      </c>
      <c r="D133" s="219" t="s">
        <v>117</v>
      </c>
      <c r="E133" s="220" t="s">
        <v>135</v>
      </c>
      <c r="F133" s="221" t="s">
        <v>136</v>
      </c>
      <c r="G133" s="222" t="s">
        <v>137</v>
      </c>
      <c r="H133" s="223">
        <v>2</v>
      </c>
      <c r="I133" s="224"/>
      <c r="J133" s="225">
        <f>ROUND(I133*H133,2)</f>
        <v>0</v>
      </c>
      <c r="K133" s="226"/>
      <c r="L133" s="41"/>
      <c r="M133" s="227" t="s">
        <v>1</v>
      </c>
      <c r="N133" s="228" t="s">
        <v>39</v>
      </c>
      <c r="O133" s="94"/>
      <c r="P133" s="229">
        <f>O133*H133</f>
        <v>0</v>
      </c>
      <c r="Q133" s="229">
        <v>0.017500000000000002</v>
      </c>
      <c r="R133" s="229">
        <f>Q133*H133</f>
        <v>0.035000000000000003</v>
      </c>
      <c r="S133" s="229">
        <v>0</v>
      </c>
      <c r="T133" s="230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1" t="s">
        <v>121</v>
      </c>
      <c r="AT133" s="231" t="s">
        <v>117</v>
      </c>
      <c r="AU133" s="231" t="s">
        <v>122</v>
      </c>
      <c r="AY133" s="14" t="s">
        <v>114</v>
      </c>
      <c r="BE133" s="232">
        <f>IF(N133="základná",J133,0)</f>
        <v>0</v>
      </c>
      <c r="BF133" s="232">
        <f>IF(N133="znížená",J133,0)</f>
        <v>0</v>
      </c>
      <c r="BG133" s="232">
        <f>IF(N133="zákl. prenesená",J133,0)</f>
        <v>0</v>
      </c>
      <c r="BH133" s="232">
        <f>IF(N133="zníž. prenesená",J133,0)</f>
        <v>0</v>
      </c>
      <c r="BI133" s="232">
        <f>IF(N133="nulová",J133,0)</f>
        <v>0</v>
      </c>
      <c r="BJ133" s="14" t="s">
        <v>122</v>
      </c>
      <c r="BK133" s="232">
        <f>ROUND(I133*H133,2)</f>
        <v>0</v>
      </c>
      <c r="BL133" s="14" t="s">
        <v>121</v>
      </c>
      <c r="BM133" s="231" t="s">
        <v>138</v>
      </c>
    </row>
    <row r="134" s="2" customFormat="1" ht="21.75" customHeight="1">
      <c r="A134" s="35"/>
      <c r="B134" s="36"/>
      <c r="C134" s="233" t="s">
        <v>115</v>
      </c>
      <c r="D134" s="233" t="s">
        <v>139</v>
      </c>
      <c r="E134" s="234" t="s">
        <v>140</v>
      </c>
      <c r="F134" s="235" t="s">
        <v>141</v>
      </c>
      <c r="G134" s="236" t="s">
        <v>137</v>
      </c>
      <c r="H134" s="237">
        <v>2</v>
      </c>
      <c r="I134" s="238"/>
      <c r="J134" s="239">
        <f>ROUND(I134*H134,2)</f>
        <v>0</v>
      </c>
      <c r="K134" s="240"/>
      <c r="L134" s="241"/>
      <c r="M134" s="242" t="s">
        <v>1</v>
      </c>
      <c r="N134" s="243" t="s">
        <v>39</v>
      </c>
      <c r="O134" s="94"/>
      <c r="P134" s="229">
        <f>O134*H134</f>
        <v>0</v>
      </c>
      <c r="Q134" s="229">
        <v>0.0092999999999999992</v>
      </c>
      <c r="R134" s="229">
        <f>Q134*H134</f>
        <v>0.018599999999999998</v>
      </c>
      <c r="S134" s="229">
        <v>0</v>
      </c>
      <c r="T134" s="230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1" t="s">
        <v>142</v>
      </c>
      <c r="AT134" s="231" t="s">
        <v>139</v>
      </c>
      <c r="AU134" s="231" t="s">
        <v>122</v>
      </c>
      <c r="AY134" s="14" t="s">
        <v>114</v>
      </c>
      <c r="BE134" s="232">
        <f>IF(N134="základná",J134,0)</f>
        <v>0</v>
      </c>
      <c r="BF134" s="232">
        <f>IF(N134="znížená",J134,0)</f>
        <v>0</v>
      </c>
      <c r="BG134" s="232">
        <f>IF(N134="zákl. prenesená",J134,0)</f>
        <v>0</v>
      </c>
      <c r="BH134" s="232">
        <f>IF(N134="zníž. prenesená",J134,0)</f>
        <v>0</v>
      </c>
      <c r="BI134" s="232">
        <f>IF(N134="nulová",J134,0)</f>
        <v>0</v>
      </c>
      <c r="BJ134" s="14" t="s">
        <v>122</v>
      </c>
      <c r="BK134" s="232">
        <f>ROUND(I134*H134,2)</f>
        <v>0</v>
      </c>
      <c r="BL134" s="14" t="s">
        <v>121</v>
      </c>
      <c r="BM134" s="231" t="s">
        <v>143</v>
      </c>
    </row>
    <row r="135" s="12" customFormat="1" ht="22.8" customHeight="1">
      <c r="A135" s="12"/>
      <c r="B135" s="203"/>
      <c r="C135" s="204"/>
      <c r="D135" s="205" t="s">
        <v>72</v>
      </c>
      <c r="E135" s="217" t="s">
        <v>144</v>
      </c>
      <c r="F135" s="217" t="s">
        <v>145</v>
      </c>
      <c r="G135" s="204"/>
      <c r="H135" s="204"/>
      <c r="I135" s="207"/>
      <c r="J135" s="218">
        <f>BK135</f>
        <v>0</v>
      </c>
      <c r="K135" s="204"/>
      <c r="L135" s="209"/>
      <c r="M135" s="210"/>
      <c r="N135" s="211"/>
      <c r="O135" s="211"/>
      <c r="P135" s="212">
        <f>SUM(P136:P143)</f>
        <v>0</v>
      </c>
      <c r="Q135" s="211"/>
      <c r="R135" s="212">
        <f>SUM(R136:R143)</f>
        <v>0.86884250000000007</v>
      </c>
      <c r="S135" s="211"/>
      <c r="T135" s="213">
        <f>SUM(T136:T143)</f>
        <v>11.22875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4" t="s">
        <v>78</v>
      </c>
      <c r="AT135" s="215" t="s">
        <v>72</v>
      </c>
      <c r="AU135" s="215" t="s">
        <v>78</v>
      </c>
      <c r="AY135" s="214" t="s">
        <v>114</v>
      </c>
      <c r="BK135" s="216">
        <f>SUM(BK136:BK143)</f>
        <v>0</v>
      </c>
    </row>
    <row r="136" s="2" customFormat="1" ht="24.15" customHeight="1">
      <c r="A136" s="35"/>
      <c r="B136" s="36"/>
      <c r="C136" s="219" t="s">
        <v>146</v>
      </c>
      <c r="D136" s="219" t="s">
        <v>117</v>
      </c>
      <c r="E136" s="220" t="s">
        <v>147</v>
      </c>
      <c r="F136" s="221" t="s">
        <v>148</v>
      </c>
      <c r="G136" s="222" t="s">
        <v>120</v>
      </c>
      <c r="H136" s="223">
        <v>439.60000000000002</v>
      </c>
      <c r="I136" s="224"/>
      <c r="J136" s="225">
        <f>ROUND(I136*H136,2)</f>
        <v>0</v>
      </c>
      <c r="K136" s="226"/>
      <c r="L136" s="41"/>
      <c r="M136" s="227" t="s">
        <v>1</v>
      </c>
      <c r="N136" s="228" t="s">
        <v>39</v>
      </c>
      <c r="O136" s="94"/>
      <c r="P136" s="229">
        <f>O136*H136</f>
        <v>0</v>
      </c>
      <c r="Q136" s="229">
        <v>0.0019200000000000001</v>
      </c>
      <c r="R136" s="229">
        <f>Q136*H136</f>
        <v>0.84403200000000012</v>
      </c>
      <c r="S136" s="229">
        <v>0</v>
      </c>
      <c r="T136" s="230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1" t="s">
        <v>121</v>
      </c>
      <c r="AT136" s="231" t="s">
        <v>117</v>
      </c>
      <c r="AU136" s="231" t="s">
        <v>122</v>
      </c>
      <c r="AY136" s="14" t="s">
        <v>114</v>
      </c>
      <c r="BE136" s="232">
        <f>IF(N136="základná",J136,0)</f>
        <v>0</v>
      </c>
      <c r="BF136" s="232">
        <f>IF(N136="znížená",J136,0)</f>
        <v>0</v>
      </c>
      <c r="BG136" s="232">
        <f>IF(N136="zákl. prenesená",J136,0)</f>
        <v>0</v>
      </c>
      <c r="BH136" s="232">
        <f>IF(N136="zníž. prenesená",J136,0)</f>
        <v>0</v>
      </c>
      <c r="BI136" s="232">
        <f>IF(N136="nulová",J136,0)</f>
        <v>0</v>
      </c>
      <c r="BJ136" s="14" t="s">
        <v>122</v>
      </c>
      <c r="BK136" s="232">
        <f>ROUND(I136*H136,2)</f>
        <v>0</v>
      </c>
      <c r="BL136" s="14" t="s">
        <v>121</v>
      </c>
      <c r="BM136" s="231" t="s">
        <v>149</v>
      </c>
    </row>
    <row r="137" s="2" customFormat="1" ht="16.5" customHeight="1">
      <c r="A137" s="35"/>
      <c r="B137" s="36"/>
      <c r="C137" s="219" t="s">
        <v>142</v>
      </c>
      <c r="D137" s="219" t="s">
        <v>117</v>
      </c>
      <c r="E137" s="220" t="s">
        <v>150</v>
      </c>
      <c r="F137" s="221" t="s">
        <v>151</v>
      </c>
      <c r="G137" s="222" t="s">
        <v>120</v>
      </c>
      <c r="H137" s="223">
        <v>496.20999999999998</v>
      </c>
      <c r="I137" s="224"/>
      <c r="J137" s="225">
        <f>ROUND(I137*H137,2)</f>
        <v>0</v>
      </c>
      <c r="K137" s="226"/>
      <c r="L137" s="41"/>
      <c r="M137" s="227" t="s">
        <v>1</v>
      </c>
      <c r="N137" s="228" t="s">
        <v>39</v>
      </c>
      <c r="O137" s="94"/>
      <c r="P137" s="229">
        <f>O137*H137</f>
        <v>0</v>
      </c>
      <c r="Q137" s="229">
        <v>5.0000000000000002E-05</v>
      </c>
      <c r="R137" s="229">
        <f>Q137*H137</f>
        <v>0.024810499999999999</v>
      </c>
      <c r="S137" s="229">
        <v>0</v>
      </c>
      <c r="T137" s="230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1" t="s">
        <v>121</v>
      </c>
      <c r="AT137" s="231" t="s">
        <v>117</v>
      </c>
      <c r="AU137" s="231" t="s">
        <v>122</v>
      </c>
      <c r="AY137" s="14" t="s">
        <v>114</v>
      </c>
      <c r="BE137" s="232">
        <f>IF(N137="základná",J137,0)</f>
        <v>0</v>
      </c>
      <c r="BF137" s="232">
        <f>IF(N137="znížená",J137,0)</f>
        <v>0</v>
      </c>
      <c r="BG137" s="232">
        <f>IF(N137="zákl. prenesená",J137,0)</f>
        <v>0</v>
      </c>
      <c r="BH137" s="232">
        <f>IF(N137="zníž. prenesená",J137,0)</f>
        <v>0</v>
      </c>
      <c r="BI137" s="232">
        <f>IF(N137="nulová",J137,0)</f>
        <v>0</v>
      </c>
      <c r="BJ137" s="14" t="s">
        <v>122</v>
      </c>
      <c r="BK137" s="232">
        <f>ROUND(I137*H137,2)</f>
        <v>0</v>
      </c>
      <c r="BL137" s="14" t="s">
        <v>121</v>
      </c>
      <c r="BM137" s="231" t="s">
        <v>152</v>
      </c>
    </row>
    <row r="138" s="2" customFormat="1" ht="37.8" customHeight="1">
      <c r="A138" s="35"/>
      <c r="B138" s="36"/>
      <c r="C138" s="219" t="s">
        <v>153</v>
      </c>
      <c r="D138" s="219" t="s">
        <v>117</v>
      </c>
      <c r="E138" s="220" t="s">
        <v>154</v>
      </c>
      <c r="F138" s="221" t="s">
        <v>155</v>
      </c>
      <c r="G138" s="222" t="s">
        <v>120</v>
      </c>
      <c r="H138" s="223">
        <v>172.75</v>
      </c>
      <c r="I138" s="224"/>
      <c r="J138" s="225">
        <f>ROUND(I138*H138,2)</f>
        <v>0</v>
      </c>
      <c r="K138" s="226"/>
      <c r="L138" s="41"/>
      <c r="M138" s="227" t="s">
        <v>1</v>
      </c>
      <c r="N138" s="228" t="s">
        <v>39</v>
      </c>
      <c r="O138" s="94"/>
      <c r="P138" s="229">
        <f>O138*H138</f>
        <v>0</v>
      </c>
      <c r="Q138" s="229">
        <v>0</v>
      </c>
      <c r="R138" s="229">
        <f>Q138*H138</f>
        <v>0</v>
      </c>
      <c r="S138" s="229">
        <v>0.065000000000000002</v>
      </c>
      <c r="T138" s="230">
        <f>S138*H138</f>
        <v>11.22875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1" t="s">
        <v>156</v>
      </c>
      <c r="AT138" s="231" t="s">
        <v>117</v>
      </c>
      <c r="AU138" s="231" t="s">
        <v>122</v>
      </c>
      <c r="AY138" s="14" t="s">
        <v>114</v>
      </c>
      <c r="BE138" s="232">
        <f>IF(N138="základná",J138,0)</f>
        <v>0</v>
      </c>
      <c r="BF138" s="232">
        <f>IF(N138="znížená",J138,0)</f>
        <v>0</v>
      </c>
      <c r="BG138" s="232">
        <f>IF(N138="zákl. prenesená",J138,0)</f>
        <v>0</v>
      </c>
      <c r="BH138" s="232">
        <f>IF(N138="zníž. prenesená",J138,0)</f>
        <v>0</v>
      </c>
      <c r="BI138" s="232">
        <f>IF(N138="nulová",J138,0)</f>
        <v>0</v>
      </c>
      <c r="BJ138" s="14" t="s">
        <v>122</v>
      </c>
      <c r="BK138" s="232">
        <f>ROUND(I138*H138,2)</f>
        <v>0</v>
      </c>
      <c r="BL138" s="14" t="s">
        <v>156</v>
      </c>
      <c r="BM138" s="231" t="s">
        <v>157</v>
      </c>
    </row>
    <row r="139" s="2" customFormat="1" ht="21.75" customHeight="1">
      <c r="A139" s="35"/>
      <c r="B139" s="36"/>
      <c r="C139" s="219" t="s">
        <v>158</v>
      </c>
      <c r="D139" s="219" t="s">
        <v>117</v>
      </c>
      <c r="E139" s="220" t="s">
        <v>159</v>
      </c>
      <c r="F139" s="221" t="s">
        <v>160</v>
      </c>
      <c r="G139" s="222" t="s">
        <v>161</v>
      </c>
      <c r="H139" s="223">
        <v>12.789</v>
      </c>
      <c r="I139" s="224"/>
      <c r="J139" s="225">
        <f>ROUND(I139*H139,2)</f>
        <v>0</v>
      </c>
      <c r="K139" s="226"/>
      <c r="L139" s="41"/>
      <c r="M139" s="227" t="s">
        <v>1</v>
      </c>
      <c r="N139" s="228" t="s">
        <v>39</v>
      </c>
      <c r="O139" s="94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1" t="s">
        <v>121</v>
      </c>
      <c r="AT139" s="231" t="s">
        <v>117</v>
      </c>
      <c r="AU139" s="231" t="s">
        <v>122</v>
      </c>
      <c r="AY139" s="14" t="s">
        <v>114</v>
      </c>
      <c r="BE139" s="232">
        <f>IF(N139="základná",J139,0)</f>
        <v>0</v>
      </c>
      <c r="BF139" s="232">
        <f>IF(N139="znížená",J139,0)</f>
        <v>0</v>
      </c>
      <c r="BG139" s="232">
        <f>IF(N139="zákl. prenesená",J139,0)</f>
        <v>0</v>
      </c>
      <c r="BH139" s="232">
        <f>IF(N139="zníž. prenesená",J139,0)</f>
        <v>0</v>
      </c>
      <c r="BI139" s="232">
        <f>IF(N139="nulová",J139,0)</f>
        <v>0</v>
      </c>
      <c r="BJ139" s="14" t="s">
        <v>122</v>
      </c>
      <c r="BK139" s="232">
        <f>ROUND(I139*H139,2)</f>
        <v>0</v>
      </c>
      <c r="BL139" s="14" t="s">
        <v>121</v>
      </c>
      <c r="BM139" s="231" t="s">
        <v>162</v>
      </c>
    </row>
    <row r="140" s="2" customFormat="1" ht="24.15" customHeight="1">
      <c r="A140" s="35"/>
      <c r="B140" s="36"/>
      <c r="C140" s="219" t="s">
        <v>163</v>
      </c>
      <c r="D140" s="219" t="s">
        <v>117</v>
      </c>
      <c r="E140" s="220" t="s">
        <v>164</v>
      </c>
      <c r="F140" s="221" t="s">
        <v>165</v>
      </c>
      <c r="G140" s="222" t="s">
        <v>161</v>
      </c>
      <c r="H140" s="223">
        <v>63.945</v>
      </c>
      <c r="I140" s="224"/>
      <c r="J140" s="225">
        <f>ROUND(I140*H140,2)</f>
        <v>0</v>
      </c>
      <c r="K140" s="226"/>
      <c r="L140" s="41"/>
      <c r="M140" s="227" t="s">
        <v>1</v>
      </c>
      <c r="N140" s="228" t="s">
        <v>39</v>
      </c>
      <c r="O140" s="94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1" t="s">
        <v>121</v>
      </c>
      <c r="AT140" s="231" t="s">
        <v>117</v>
      </c>
      <c r="AU140" s="231" t="s">
        <v>122</v>
      </c>
      <c r="AY140" s="14" t="s">
        <v>114</v>
      </c>
      <c r="BE140" s="232">
        <f>IF(N140="základná",J140,0)</f>
        <v>0</v>
      </c>
      <c r="BF140" s="232">
        <f>IF(N140="znížená",J140,0)</f>
        <v>0</v>
      </c>
      <c r="BG140" s="232">
        <f>IF(N140="zákl. prenesená",J140,0)</f>
        <v>0</v>
      </c>
      <c r="BH140" s="232">
        <f>IF(N140="zníž. prenesená",J140,0)</f>
        <v>0</v>
      </c>
      <c r="BI140" s="232">
        <f>IF(N140="nulová",J140,0)</f>
        <v>0</v>
      </c>
      <c r="BJ140" s="14" t="s">
        <v>122</v>
      </c>
      <c r="BK140" s="232">
        <f>ROUND(I140*H140,2)</f>
        <v>0</v>
      </c>
      <c r="BL140" s="14" t="s">
        <v>121</v>
      </c>
      <c r="BM140" s="231" t="s">
        <v>166</v>
      </c>
    </row>
    <row r="141" s="2" customFormat="1" ht="24.15" customHeight="1">
      <c r="A141" s="35"/>
      <c r="B141" s="36"/>
      <c r="C141" s="219" t="s">
        <v>167</v>
      </c>
      <c r="D141" s="219" t="s">
        <v>117</v>
      </c>
      <c r="E141" s="220" t="s">
        <v>168</v>
      </c>
      <c r="F141" s="221" t="s">
        <v>169</v>
      </c>
      <c r="G141" s="222" t="s">
        <v>161</v>
      </c>
      <c r="H141" s="223">
        <v>12.789</v>
      </c>
      <c r="I141" s="224"/>
      <c r="J141" s="225">
        <f>ROUND(I141*H141,2)</f>
        <v>0</v>
      </c>
      <c r="K141" s="226"/>
      <c r="L141" s="41"/>
      <c r="M141" s="227" t="s">
        <v>1</v>
      </c>
      <c r="N141" s="228" t="s">
        <v>39</v>
      </c>
      <c r="O141" s="94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1" t="s">
        <v>121</v>
      </c>
      <c r="AT141" s="231" t="s">
        <v>117</v>
      </c>
      <c r="AU141" s="231" t="s">
        <v>122</v>
      </c>
      <c r="AY141" s="14" t="s">
        <v>114</v>
      </c>
      <c r="BE141" s="232">
        <f>IF(N141="základná",J141,0)</f>
        <v>0</v>
      </c>
      <c r="BF141" s="232">
        <f>IF(N141="znížená",J141,0)</f>
        <v>0</v>
      </c>
      <c r="BG141" s="232">
        <f>IF(N141="zákl. prenesená",J141,0)</f>
        <v>0</v>
      </c>
      <c r="BH141" s="232">
        <f>IF(N141="zníž. prenesená",J141,0)</f>
        <v>0</v>
      </c>
      <c r="BI141" s="232">
        <f>IF(N141="nulová",J141,0)</f>
        <v>0</v>
      </c>
      <c r="BJ141" s="14" t="s">
        <v>122</v>
      </c>
      <c r="BK141" s="232">
        <f>ROUND(I141*H141,2)</f>
        <v>0</v>
      </c>
      <c r="BL141" s="14" t="s">
        <v>121</v>
      </c>
      <c r="BM141" s="231" t="s">
        <v>170</v>
      </c>
    </row>
    <row r="142" s="2" customFormat="1" ht="24.15" customHeight="1">
      <c r="A142" s="35"/>
      <c r="B142" s="36"/>
      <c r="C142" s="219" t="s">
        <v>171</v>
      </c>
      <c r="D142" s="219" t="s">
        <v>117</v>
      </c>
      <c r="E142" s="220" t="s">
        <v>172</v>
      </c>
      <c r="F142" s="221" t="s">
        <v>173</v>
      </c>
      <c r="G142" s="222" t="s">
        <v>161</v>
      </c>
      <c r="H142" s="223">
        <v>38.366999999999997</v>
      </c>
      <c r="I142" s="224"/>
      <c r="J142" s="225">
        <f>ROUND(I142*H142,2)</f>
        <v>0</v>
      </c>
      <c r="K142" s="226"/>
      <c r="L142" s="41"/>
      <c r="M142" s="227" t="s">
        <v>1</v>
      </c>
      <c r="N142" s="228" t="s">
        <v>39</v>
      </c>
      <c r="O142" s="94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1" t="s">
        <v>121</v>
      </c>
      <c r="AT142" s="231" t="s">
        <v>117</v>
      </c>
      <c r="AU142" s="231" t="s">
        <v>122</v>
      </c>
      <c r="AY142" s="14" t="s">
        <v>114</v>
      </c>
      <c r="BE142" s="232">
        <f>IF(N142="základná",J142,0)</f>
        <v>0</v>
      </c>
      <c r="BF142" s="232">
        <f>IF(N142="znížená",J142,0)</f>
        <v>0</v>
      </c>
      <c r="BG142" s="232">
        <f>IF(N142="zákl. prenesená",J142,0)</f>
        <v>0</v>
      </c>
      <c r="BH142" s="232">
        <f>IF(N142="zníž. prenesená",J142,0)</f>
        <v>0</v>
      </c>
      <c r="BI142" s="232">
        <f>IF(N142="nulová",J142,0)</f>
        <v>0</v>
      </c>
      <c r="BJ142" s="14" t="s">
        <v>122</v>
      </c>
      <c r="BK142" s="232">
        <f>ROUND(I142*H142,2)</f>
        <v>0</v>
      </c>
      <c r="BL142" s="14" t="s">
        <v>121</v>
      </c>
      <c r="BM142" s="231" t="s">
        <v>174</v>
      </c>
    </row>
    <row r="143" s="2" customFormat="1" ht="24.15" customHeight="1">
      <c r="A143" s="35"/>
      <c r="B143" s="36"/>
      <c r="C143" s="219" t="s">
        <v>175</v>
      </c>
      <c r="D143" s="219" t="s">
        <v>117</v>
      </c>
      <c r="E143" s="220" t="s">
        <v>176</v>
      </c>
      <c r="F143" s="221" t="s">
        <v>177</v>
      </c>
      <c r="G143" s="222" t="s">
        <v>161</v>
      </c>
      <c r="H143" s="223">
        <v>12.789</v>
      </c>
      <c r="I143" s="224"/>
      <c r="J143" s="225">
        <f>ROUND(I143*H143,2)</f>
        <v>0</v>
      </c>
      <c r="K143" s="226"/>
      <c r="L143" s="41"/>
      <c r="M143" s="227" t="s">
        <v>1</v>
      </c>
      <c r="N143" s="228" t="s">
        <v>39</v>
      </c>
      <c r="O143" s="94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1" t="s">
        <v>121</v>
      </c>
      <c r="AT143" s="231" t="s">
        <v>117</v>
      </c>
      <c r="AU143" s="231" t="s">
        <v>122</v>
      </c>
      <c r="AY143" s="14" t="s">
        <v>114</v>
      </c>
      <c r="BE143" s="232">
        <f>IF(N143="základná",J143,0)</f>
        <v>0</v>
      </c>
      <c r="BF143" s="232">
        <f>IF(N143="znížená",J143,0)</f>
        <v>0</v>
      </c>
      <c r="BG143" s="232">
        <f>IF(N143="zákl. prenesená",J143,0)</f>
        <v>0</v>
      </c>
      <c r="BH143" s="232">
        <f>IF(N143="zníž. prenesená",J143,0)</f>
        <v>0</v>
      </c>
      <c r="BI143" s="232">
        <f>IF(N143="nulová",J143,0)</f>
        <v>0</v>
      </c>
      <c r="BJ143" s="14" t="s">
        <v>122</v>
      </c>
      <c r="BK143" s="232">
        <f>ROUND(I143*H143,2)</f>
        <v>0</v>
      </c>
      <c r="BL143" s="14" t="s">
        <v>121</v>
      </c>
      <c r="BM143" s="231" t="s">
        <v>178</v>
      </c>
    </row>
    <row r="144" s="12" customFormat="1" ht="22.8" customHeight="1">
      <c r="A144" s="12"/>
      <c r="B144" s="203"/>
      <c r="C144" s="204"/>
      <c r="D144" s="205" t="s">
        <v>72</v>
      </c>
      <c r="E144" s="217" t="s">
        <v>179</v>
      </c>
      <c r="F144" s="217" t="s">
        <v>180</v>
      </c>
      <c r="G144" s="204"/>
      <c r="H144" s="204"/>
      <c r="I144" s="207"/>
      <c r="J144" s="218">
        <f>BK144</f>
        <v>0</v>
      </c>
      <c r="K144" s="204"/>
      <c r="L144" s="209"/>
      <c r="M144" s="210"/>
      <c r="N144" s="211"/>
      <c r="O144" s="211"/>
      <c r="P144" s="212">
        <f>P145</f>
        <v>0</v>
      </c>
      <c r="Q144" s="211"/>
      <c r="R144" s="212">
        <f>R145</f>
        <v>0</v>
      </c>
      <c r="S144" s="211"/>
      <c r="T144" s="213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4" t="s">
        <v>78</v>
      </c>
      <c r="AT144" s="215" t="s">
        <v>72</v>
      </c>
      <c r="AU144" s="215" t="s">
        <v>78</v>
      </c>
      <c r="AY144" s="214" t="s">
        <v>114</v>
      </c>
      <c r="BK144" s="216">
        <f>BK145</f>
        <v>0</v>
      </c>
    </row>
    <row r="145" s="2" customFormat="1" ht="24.15" customHeight="1">
      <c r="A145" s="35"/>
      <c r="B145" s="36"/>
      <c r="C145" s="219" t="s">
        <v>144</v>
      </c>
      <c r="D145" s="219" t="s">
        <v>117</v>
      </c>
      <c r="E145" s="220" t="s">
        <v>181</v>
      </c>
      <c r="F145" s="221" t="s">
        <v>182</v>
      </c>
      <c r="G145" s="222" t="s">
        <v>161</v>
      </c>
      <c r="H145" s="223">
        <v>22.158999999999999</v>
      </c>
      <c r="I145" s="224"/>
      <c r="J145" s="225">
        <f>ROUND(I145*H145,2)</f>
        <v>0</v>
      </c>
      <c r="K145" s="226"/>
      <c r="L145" s="41"/>
      <c r="M145" s="227" t="s">
        <v>1</v>
      </c>
      <c r="N145" s="228" t="s">
        <v>39</v>
      </c>
      <c r="O145" s="94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1" t="s">
        <v>121</v>
      </c>
      <c r="AT145" s="231" t="s">
        <v>117</v>
      </c>
      <c r="AU145" s="231" t="s">
        <v>122</v>
      </c>
      <c r="AY145" s="14" t="s">
        <v>114</v>
      </c>
      <c r="BE145" s="232">
        <f>IF(N145="základná",J145,0)</f>
        <v>0</v>
      </c>
      <c r="BF145" s="232">
        <f>IF(N145="znížená",J145,0)</f>
        <v>0</v>
      </c>
      <c r="BG145" s="232">
        <f>IF(N145="zákl. prenesená",J145,0)</f>
        <v>0</v>
      </c>
      <c r="BH145" s="232">
        <f>IF(N145="zníž. prenesená",J145,0)</f>
        <v>0</v>
      </c>
      <c r="BI145" s="232">
        <f>IF(N145="nulová",J145,0)</f>
        <v>0</v>
      </c>
      <c r="BJ145" s="14" t="s">
        <v>122</v>
      </c>
      <c r="BK145" s="232">
        <f>ROUND(I145*H145,2)</f>
        <v>0</v>
      </c>
      <c r="BL145" s="14" t="s">
        <v>121</v>
      </c>
      <c r="BM145" s="231" t="s">
        <v>183</v>
      </c>
    </row>
    <row r="146" s="12" customFormat="1" ht="25.92" customHeight="1">
      <c r="A146" s="12"/>
      <c r="B146" s="203"/>
      <c r="C146" s="204"/>
      <c r="D146" s="205" t="s">
        <v>72</v>
      </c>
      <c r="E146" s="206" t="s">
        <v>184</v>
      </c>
      <c r="F146" s="206" t="s">
        <v>185</v>
      </c>
      <c r="G146" s="204"/>
      <c r="H146" s="204"/>
      <c r="I146" s="207"/>
      <c r="J146" s="208">
        <f>BK146</f>
        <v>0</v>
      </c>
      <c r="K146" s="204"/>
      <c r="L146" s="209"/>
      <c r="M146" s="210"/>
      <c r="N146" s="211"/>
      <c r="O146" s="211"/>
      <c r="P146" s="212">
        <f>P147+P150+P153+P158+P164+P171+P177+P181+P183</f>
        <v>0</v>
      </c>
      <c r="Q146" s="211"/>
      <c r="R146" s="212">
        <f>R147+R150+R153+R158+R164+R171+R177+R181+R183</f>
        <v>16.462080389999997</v>
      </c>
      <c r="S146" s="211"/>
      <c r="T146" s="213">
        <f>T147+T150+T153+T158+T164+T171+T177+T181+T183</f>
        <v>1.5600000000000001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4" t="s">
        <v>122</v>
      </c>
      <c r="AT146" s="215" t="s">
        <v>72</v>
      </c>
      <c r="AU146" s="215" t="s">
        <v>73</v>
      </c>
      <c r="AY146" s="214" t="s">
        <v>114</v>
      </c>
      <c r="BK146" s="216">
        <f>BK147+BK150+BK153+BK158+BK164+BK171+BK177+BK181+BK183</f>
        <v>0</v>
      </c>
    </row>
    <row r="147" s="12" customFormat="1" ht="22.8" customHeight="1">
      <c r="A147" s="12"/>
      <c r="B147" s="203"/>
      <c r="C147" s="204"/>
      <c r="D147" s="205" t="s">
        <v>72</v>
      </c>
      <c r="E147" s="217" t="s">
        <v>186</v>
      </c>
      <c r="F147" s="217" t="s">
        <v>187</v>
      </c>
      <c r="G147" s="204"/>
      <c r="H147" s="204"/>
      <c r="I147" s="207"/>
      <c r="J147" s="218">
        <f>BK147</f>
        <v>0</v>
      </c>
      <c r="K147" s="204"/>
      <c r="L147" s="209"/>
      <c r="M147" s="210"/>
      <c r="N147" s="211"/>
      <c r="O147" s="211"/>
      <c r="P147" s="212">
        <f>SUM(P148:P149)</f>
        <v>0</v>
      </c>
      <c r="Q147" s="211"/>
      <c r="R147" s="212">
        <f>SUM(R148:R149)</f>
        <v>0.010079999999999999</v>
      </c>
      <c r="S147" s="211"/>
      <c r="T147" s="213">
        <f>SUM(T148:T149)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4" t="s">
        <v>122</v>
      </c>
      <c r="AT147" s="215" t="s">
        <v>72</v>
      </c>
      <c r="AU147" s="215" t="s">
        <v>78</v>
      </c>
      <c r="AY147" s="214" t="s">
        <v>114</v>
      </c>
      <c r="BK147" s="216">
        <f>SUM(BK148:BK149)</f>
        <v>0</v>
      </c>
    </row>
    <row r="148" s="2" customFormat="1" ht="33" customHeight="1">
      <c r="A148" s="35"/>
      <c r="B148" s="36"/>
      <c r="C148" s="219" t="s">
        <v>188</v>
      </c>
      <c r="D148" s="219" t="s">
        <v>117</v>
      </c>
      <c r="E148" s="220" t="s">
        <v>189</v>
      </c>
      <c r="F148" s="221" t="s">
        <v>190</v>
      </c>
      <c r="G148" s="222" t="s">
        <v>120</v>
      </c>
      <c r="H148" s="223">
        <v>2.3999999999999999</v>
      </c>
      <c r="I148" s="224"/>
      <c r="J148" s="225">
        <f>ROUND(I148*H148,2)</f>
        <v>0</v>
      </c>
      <c r="K148" s="226"/>
      <c r="L148" s="41"/>
      <c r="M148" s="227" t="s">
        <v>1</v>
      </c>
      <c r="N148" s="228" t="s">
        <v>39</v>
      </c>
      <c r="O148" s="94"/>
      <c r="P148" s="229">
        <f>O148*H148</f>
        <v>0</v>
      </c>
      <c r="Q148" s="229">
        <v>0.0041999999999999997</v>
      </c>
      <c r="R148" s="229">
        <f>Q148*H148</f>
        <v>0.010079999999999999</v>
      </c>
      <c r="S148" s="229">
        <v>0</v>
      </c>
      <c r="T148" s="230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1" t="s">
        <v>156</v>
      </c>
      <c r="AT148" s="231" t="s">
        <v>117</v>
      </c>
      <c r="AU148" s="231" t="s">
        <v>122</v>
      </c>
      <c r="AY148" s="14" t="s">
        <v>114</v>
      </c>
      <c r="BE148" s="232">
        <f>IF(N148="základná",J148,0)</f>
        <v>0</v>
      </c>
      <c r="BF148" s="232">
        <f>IF(N148="znížená",J148,0)</f>
        <v>0</v>
      </c>
      <c r="BG148" s="232">
        <f>IF(N148="zákl. prenesená",J148,0)</f>
        <v>0</v>
      </c>
      <c r="BH148" s="232">
        <f>IF(N148="zníž. prenesená",J148,0)</f>
        <v>0</v>
      </c>
      <c r="BI148" s="232">
        <f>IF(N148="nulová",J148,0)</f>
        <v>0</v>
      </c>
      <c r="BJ148" s="14" t="s">
        <v>122</v>
      </c>
      <c r="BK148" s="232">
        <f>ROUND(I148*H148,2)</f>
        <v>0</v>
      </c>
      <c r="BL148" s="14" t="s">
        <v>156</v>
      </c>
      <c r="BM148" s="231" t="s">
        <v>191</v>
      </c>
    </row>
    <row r="149" s="2" customFormat="1" ht="24.15" customHeight="1">
      <c r="A149" s="35"/>
      <c r="B149" s="36"/>
      <c r="C149" s="219" t="s">
        <v>192</v>
      </c>
      <c r="D149" s="219" t="s">
        <v>117</v>
      </c>
      <c r="E149" s="220" t="s">
        <v>193</v>
      </c>
      <c r="F149" s="221" t="s">
        <v>194</v>
      </c>
      <c r="G149" s="222" t="s">
        <v>161</v>
      </c>
      <c r="H149" s="223">
        <v>0.01</v>
      </c>
      <c r="I149" s="224"/>
      <c r="J149" s="225">
        <f>ROUND(I149*H149,2)</f>
        <v>0</v>
      </c>
      <c r="K149" s="226"/>
      <c r="L149" s="41"/>
      <c r="M149" s="227" t="s">
        <v>1</v>
      </c>
      <c r="N149" s="228" t="s">
        <v>39</v>
      </c>
      <c r="O149" s="94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1" t="s">
        <v>156</v>
      </c>
      <c r="AT149" s="231" t="s">
        <v>117</v>
      </c>
      <c r="AU149" s="231" t="s">
        <v>122</v>
      </c>
      <c r="AY149" s="14" t="s">
        <v>114</v>
      </c>
      <c r="BE149" s="232">
        <f>IF(N149="základná",J149,0)</f>
        <v>0</v>
      </c>
      <c r="BF149" s="232">
        <f>IF(N149="znížená",J149,0)</f>
        <v>0</v>
      </c>
      <c r="BG149" s="232">
        <f>IF(N149="zákl. prenesená",J149,0)</f>
        <v>0</v>
      </c>
      <c r="BH149" s="232">
        <f>IF(N149="zníž. prenesená",J149,0)</f>
        <v>0</v>
      </c>
      <c r="BI149" s="232">
        <f>IF(N149="nulová",J149,0)</f>
        <v>0</v>
      </c>
      <c r="BJ149" s="14" t="s">
        <v>122</v>
      </c>
      <c r="BK149" s="232">
        <f>ROUND(I149*H149,2)</f>
        <v>0</v>
      </c>
      <c r="BL149" s="14" t="s">
        <v>156</v>
      </c>
      <c r="BM149" s="231" t="s">
        <v>195</v>
      </c>
    </row>
    <row r="150" s="12" customFormat="1" ht="22.8" customHeight="1">
      <c r="A150" s="12"/>
      <c r="B150" s="203"/>
      <c r="C150" s="204"/>
      <c r="D150" s="205" t="s">
        <v>72</v>
      </c>
      <c r="E150" s="217" t="s">
        <v>196</v>
      </c>
      <c r="F150" s="217" t="s">
        <v>197</v>
      </c>
      <c r="G150" s="204"/>
      <c r="H150" s="204"/>
      <c r="I150" s="207"/>
      <c r="J150" s="218">
        <f>BK150</f>
        <v>0</v>
      </c>
      <c r="K150" s="204"/>
      <c r="L150" s="209"/>
      <c r="M150" s="210"/>
      <c r="N150" s="211"/>
      <c r="O150" s="211"/>
      <c r="P150" s="212">
        <f>SUM(P151:P152)</f>
        <v>0</v>
      </c>
      <c r="Q150" s="211"/>
      <c r="R150" s="212">
        <f>SUM(R151:R152)</f>
        <v>3.7738235899999997</v>
      </c>
      <c r="S150" s="211"/>
      <c r="T150" s="213">
        <f>SUM(T151:T152)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4" t="s">
        <v>122</v>
      </c>
      <c r="AT150" s="215" t="s">
        <v>72</v>
      </c>
      <c r="AU150" s="215" t="s">
        <v>78</v>
      </c>
      <c r="AY150" s="214" t="s">
        <v>114</v>
      </c>
      <c r="BK150" s="216">
        <f>SUM(BK151:BK152)</f>
        <v>0</v>
      </c>
    </row>
    <row r="151" s="2" customFormat="1" ht="33" customHeight="1">
      <c r="A151" s="35"/>
      <c r="B151" s="36"/>
      <c r="C151" s="219" t="s">
        <v>198</v>
      </c>
      <c r="D151" s="219" t="s">
        <v>117</v>
      </c>
      <c r="E151" s="220" t="s">
        <v>199</v>
      </c>
      <c r="F151" s="221" t="s">
        <v>200</v>
      </c>
      <c r="G151" s="222" t="s">
        <v>120</v>
      </c>
      <c r="H151" s="223">
        <v>268.81</v>
      </c>
      <c r="I151" s="224"/>
      <c r="J151" s="225">
        <f>ROUND(I151*H151,2)</f>
        <v>0</v>
      </c>
      <c r="K151" s="226"/>
      <c r="L151" s="41"/>
      <c r="M151" s="227" t="s">
        <v>1</v>
      </c>
      <c r="N151" s="228" t="s">
        <v>39</v>
      </c>
      <c r="O151" s="94"/>
      <c r="P151" s="229">
        <f>O151*H151</f>
        <v>0</v>
      </c>
      <c r="Q151" s="229">
        <v>0.014038999999999999</v>
      </c>
      <c r="R151" s="229">
        <f>Q151*H151</f>
        <v>3.7738235899999997</v>
      </c>
      <c r="S151" s="229">
        <v>0</v>
      </c>
      <c r="T151" s="230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1" t="s">
        <v>156</v>
      </c>
      <c r="AT151" s="231" t="s">
        <v>117</v>
      </c>
      <c r="AU151" s="231" t="s">
        <v>122</v>
      </c>
      <c r="AY151" s="14" t="s">
        <v>114</v>
      </c>
      <c r="BE151" s="232">
        <f>IF(N151="základná",J151,0)</f>
        <v>0</v>
      </c>
      <c r="BF151" s="232">
        <f>IF(N151="znížená",J151,0)</f>
        <v>0</v>
      </c>
      <c r="BG151" s="232">
        <f>IF(N151="zákl. prenesená",J151,0)</f>
        <v>0</v>
      </c>
      <c r="BH151" s="232">
        <f>IF(N151="zníž. prenesená",J151,0)</f>
        <v>0</v>
      </c>
      <c r="BI151" s="232">
        <f>IF(N151="nulová",J151,0)</f>
        <v>0</v>
      </c>
      <c r="BJ151" s="14" t="s">
        <v>122</v>
      </c>
      <c r="BK151" s="232">
        <f>ROUND(I151*H151,2)</f>
        <v>0</v>
      </c>
      <c r="BL151" s="14" t="s">
        <v>156</v>
      </c>
      <c r="BM151" s="231" t="s">
        <v>201</v>
      </c>
    </row>
    <row r="152" s="2" customFormat="1" ht="21.75" customHeight="1">
      <c r="A152" s="35"/>
      <c r="B152" s="36"/>
      <c r="C152" s="219" t="s">
        <v>202</v>
      </c>
      <c r="D152" s="219" t="s">
        <v>117</v>
      </c>
      <c r="E152" s="220" t="s">
        <v>203</v>
      </c>
      <c r="F152" s="221" t="s">
        <v>204</v>
      </c>
      <c r="G152" s="222" t="s">
        <v>161</v>
      </c>
      <c r="H152" s="223">
        <v>3.774</v>
      </c>
      <c r="I152" s="224"/>
      <c r="J152" s="225">
        <f>ROUND(I152*H152,2)</f>
        <v>0</v>
      </c>
      <c r="K152" s="226"/>
      <c r="L152" s="41"/>
      <c r="M152" s="227" t="s">
        <v>1</v>
      </c>
      <c r="N152" s="228" t="s">
        <v>39</v>
      </c>
      <c r="O152" s="94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1" t="s">
        <v>156</v>
      </c>
      <c r="AT152" s="231" t="s">
        <v>117</v>
      </c>
      <c r="AU152" s="231" t="s">
        <v>122</v>
      </c>
      <c r="AY152" s="14" t="s">
        <v>114</v>
      </c>
      <c r="BE152" s="232">
        <f>IF(N152="základná",J152,0)</f>
        <v>0</v>
      </c>
      <c r="BF152" s="232">
        <f>IF(N152="znížená",J152,0)</f>
        <v>0</v>
      </c>
      <c r="BG152" s="232">
        <f>IF(N152="zákl. prenesená",J152,0)</f>
        <v>0</v>
      </c>
      <c r="BH152" s="232">
        <f>IF(N152="zníž. prenesená",J152,0)</f>
        <v>0</v>
      </c>
      <c r="BI152" s="232">
        <f>IF(N152="nulová",J152,0)</f>
        <v>0</v>
      </c>
      <c r="BJ152" s="14" t="s">
        <v>122</v>
      </c>
      <c r="BK152" s="232">
        <f>ROUND(I152*H152,2)</f>
        <v>0</v>
      </c>
      <c r="BL152" s="14" t="s">
        <v>156</v>
      </c>
      <c r="BM152" s="231" t="s">
        <v>205</v>
      </c>
    </row>
    <row r="153" s="12" customFormat="1" ht="22.8" customHeight="1">
      <c r="A153" s="12"/>
      <c r="B153" s="203"/>
      <c r="C153" s="204"/>
      <c r="D153" s="205" t="s">
        <v>72</v>
      </c>
      <c r="E153" s="217" t="s">
        <v>206</v>
      </c>
      <c r="F153" s="217" t="s">
        <v>207</v>
      </c>
      <c r="G153" s="204"/>
      <c r="H153" s="204"/>
      <c r="I153" s="207"/>
      <c r="J153" s="218">
        <f>BK153</f>
        <v>0</v>
      </c>
      <c r="K153" s="204"/>
      <c r="L153" s="209"/>
      <c r="M153" s="210"/>
      <c r="N153" s="211"/>
      <c r="O153" s="211"/>
      <c r="P153" s="212">
        <f>SUM(P154:P157)</f>
        <v>0</v>
      </c>
      <c r="Q153" s="211"/>
      <c r="R153" s="212">
        <f>SUM(R154:R157)</f>
        <v>0.052000000000000005</v>
      </c>
      <c r="S153" s="211"/>
      <c r="T153" s="213">
        <f>SUM(T154:T157)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14" t="s">
        <v>122</v>
      </c>
      <c r="AT153" s="215" t="s">
        <v>72</v>
      </c>
      <c r="AU153" s="215" t="s">
        <v>78</v>
      </c>
      <c r="AY153" s="214" t="s">
        <v>114</v>
      </c>
      <c r="BK153" s="216">
        <f>SUM(BK154:BK157)</f>
        <v>0</v>
      </c>
    </row>
    <row r="154" s="2" customFormat="1" ht="33" customHeight="1">
      <c r="A154" s="35"/>
      <c r="B154" s="36"/>
      <c r="C154" s="219" t="s">
        <v>208</v>
      </c>
      <c r="D154" s="219" t="s">
        <v>117</v>
      </c>
      <c r="E154" s="220" t="s">
        <v>209</v>
      </c>
      <c r="F154" s="221" t="s">
        <v>210</v>
      </c>
      <c r="G154" s="222" t="s">
        <v>137</v>
      </c>
      <c r="H154" s="223">
        <v>2</v>
      </c>
      <c r="I154" s="224"/>
      <c r="J154" s="225">
        <f>ROUND(I154*H154,2)</f>
        <v>0</v>
      </c>
      <c r="K154" s="226"/>
      <c r="L154" s="41"/>
      <c r="M154" s="227" t="s">
        <v>1</v>
      </c>
      <c r="N154" s="228" t="s">
        <v>39</v>
      </c>
      <c r="O154" s="94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1" t="s">
        <v>156</v>
      </c>
      <c r="AT154" s="231" t="s">
        <v>117</v>
      </c>
      <c r="AU154" s="231" t="s">
        <v>122</v>
      </c>
      <c r="AY154" s="14" t="s">
        <v>114</v>
      </c>
      <c r="BE154" s="232">
        <f>IF(N154="základná",J154,0)</f>
        <v>0</v>
      </c>
      <c r="BF154" s="232">
        <f>IF(N154="znížená",J154,0)</f>
        <v>0</v>
      </c>
      <c r="BG154" s="232">
        <f>IF(N154="zákl. prenesená",J154,0)</f>
        <v>0</v>
      </c>
      <c r="BH154" s="232">
        <f>IF(N154="zníž. prenesená",J154,0)</f>
        <v>0</v>
      </c>
      <c r="BI154" s="232">
        <f>IF(N154="nulová",J154,0)</f>
        <v>0</v>
      </c>
      <c r="BJ154" s="14" t="s">
        <v>122</v>
      </c>
      <c r="BK154" s="232">
        <f>ROUND(I154*H154,2)</f>
        <v>0</v>
      </c>
      <c r="BL154" s="14" t="s">
        <v>156</v>
      </c>
      <c r="BM154" s="231" t="s">
        <v>211</v>
      </c>
    </row>
    <row r="155" s="2" customFormat="1" ht="24.15" customHeight="1">
      <c r="A155" s="35"/>
      <c r="B155" s="36"/>
      <c r="C155" s="233" t="s">
        <v>212</v>
      </c>
      <c r="D155" s="233" t="s">
        <v>139</v>
      </c>
      <c r="E155" s="234" t="s">
        <v>213</v>
      </c>
      <c r="F155" s="235" t="s">
        <v>214</v>
      </c>
      <c r="G155" s="236" t="s">
        <v>137</v>
      </c>
      <c r="H155" s="237">
        <v>2</v>
      </c>
      <c r="I155" s="238"/>
      <c r="J155" s="239">
        <f>ROUND(I155*H155,2)</f>
        <v>0</v>
      </c>
      <c r="K155" s="240"/>
      <c r="L155" s="241"/>
      <c r="M155" s="242" t="s">
        <v>1</v>
      </c>
      <c r="N155" s="243" t="s">
        <v>39</v>
      </c>
      <c r="O155" s="94"/>
      <c r="P155" s="229">
        <f>O155*H155</f>
        <v>0</v>
      </c>
      <c r="Q155" s="229">
        <v>0.001</v>
      </c>
      <c r="R155" s="229">
        <f>Q155*H155</f>
        <v>0.002</v>
      </c>
      <c r="S155" s="229">
        <v>0</v>
      </c>
      <c r="T155" s="23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1" t="s">
        <v>215</v>
      </c>
      <c r="AT155" s="231" t="s">
        <v>139</v>
      </c>
      <c r="AU155" s="231" t="s">
        <v>122</v>
      </c>
      <c r="AY155" s="14" t="s">
        <v>114</v>
      </c>
      <c r="BE155" s="232">
        <f>IF(N155="základná",J155,0)</f>
        <v>0</v>
      </c>
      <c r="BF155" s="232">
        <f>IF(N155="znížená",J155,0)</f>
        <v>0</v>
      </c>
      <c r="BG155" s="232">
        <f>IF(N155="zákl. prenesená",J155,0)</f>
        <v>0</v>
      </c>
      <c r="BH155" s="232">
        <f>IF(N155="zníž. prenesená",J155,0)</f>
        <v>0</v>
      </c>
      <c r="BI155" s="232">
        <f>IF(N155="nulová",J155,0)</f>
        <v>0</v>
      </c>
      <c r="BJ155" s="14" t="s">
        <v>122</v>
      </c>
      <c r="BK155" s="232">
        <f>ROUND(I155*H155,2)</f>
        <v>0</v>
      </c>
      <c r="BL155" s="14" t="s">
        <v>156</v>
      </c>
      <c r="BM155" s="231" t="s">
        <v>216</v>
      </c>
    </row>
    <row r="156" s="2" customFormat="1" ht="24.15" customHeight="1">
      <c r="A156" s="35"/>
      <c r="B156" s="36"/>
      <c r="C156" s="233" t="s">
        <v>156</v>
      </c>
      <c r="D156" s="233" t="s">
        <v>139</v>
      </c>
      <c r="E156" s="234" t="s">
        <v>217</v>
      </c>
      <c r="F156" s="235" t="s">
        <v>218</v>
      </c>
      <c r="G156" s="236" t="s">
        <v>137</v>
      </c>
      <c r="H156" s="237">
        <v>2</v>
      </c>
      <c r="I156" s="238"/>
      <c r="J156" s="239">
        <f>ROUND(I156*H156,2)</f>
        <v>0</v>
      </c>
      <c r="K156" s="240"/>
      <c r="L156" s="241"/>
      <c r="M156" s="242" t="s">
        <v>1</v>
      </c>
      <c r="N156" s="243" t="s">
        <v>39</v>
      </c>
      <c r="O156" s="94"/>
      <c r="P156" s="229">
        <f>O156*H156</f>
        <v>0</v>
      </c>
      <c r="Q156" s="229">
        <v>0.025000000000000001</v>
      </c>
      <c r="R156" s="229">
        <f>Q156*H156</f>
        <v>0.050000000000000003</v>
      </c>
      <c r="S156" s="229">
        <v>0</v>
      </c>
      <c r="T156" s="23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1" t="s">
        <v>215</v>
      </c>
      <c r="AT156" s="231" t="s">
        <v>139</v>
      </c>
      <c r="AU156" s="231" t="s">
        <v>122</v>
      </c>
      <c r="AY156" s="14" t="s">
        <v>114</v>
      </c>
      <c r="BE156" s="232">
        <f>IF(N156="základná",J156,0)</f>
        <v>0</v>
      </c>
      <c r="BF156" s="232">
        <f>IF(N156="znížená",J156,0)</f>
        <v>0</v>
      </c>
      <c r="BG156" s="232">
        <f>IF(N156="zákl. prenesená",J156,0)</f>
        <v>0</v>
      </c>
      <c r="BH156" s="232">
        <f>IF(N156="zníž. prenesená",J156,0)</f>
        <v>0</v>
      </c>
      <c r="BI156" s="232">
        <f>IF(N156="nulová",J156,0)</f>
        <v>0</v>
      </c>
      <c r="BJ156" s="14" t="s">
        <v>122</v>
      </c>
      <c r="BK156" s="232">
        <f>ROUND(I156*H156,2)</f>
        <v>0</v>
      </c>
      <c r="BL156" s="14" t="s">
        <v>156</v>
      </c>
      <c r="BM156" s="231" t="s">
        <v>219</v>
      </c>
    </row>
    <row r="157" s="2" customFormat="1" ht="24.15" customHeight="1">
      <c r="A157" s="35"/>
      <c r="B157" s="36"/>
      <c r="C157" s="219" t="s">
        <v>220</v>
      </c>
      <c r="D157" s="219" t="s">
        <v>117</v>
      </c>
      <c r="E157" s="220" t="s">
        <v>221</v>
      </c>
      <c r="F157" s="221" t="s">
        <v>222</v>
      </c>
      <c r="G157" s="222" t="s">
        <v>161</v>
      </c>
      <c r="H157" s="223">
        <v>0.051999999999999998</v>
      </c>
      <c r="I157" s="224"/>
      <c r="J157" s="225">
        <f>ROUND(I157*H157,2)</f>
        <v>0</v>
      </c>
      <c r="K157" s="226"/>
      <c r="L157" s="41"/>
      <c r="M157" s="227" t="s">
        <v>1</v>
      </c>
      <c r="N157" s="228" t="s">
        <v>39</v>
      </c>
      <c r="O157" s="94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1" t="s">
        <v>156</v>
      </c>
      <c r="AT157" s="231" t="s">
        <v>117</v>
      </c>
      <c r="AU157" s="231" t="s">
        <v>122</v>
      </c>
      <c r="AY157" s="14" t="s">
        <v>114</v>
      </c>
      <c r="BE157" s="232">
        <f>IF(N157="základná",J157,0)</f>
        <v>0</v>
      </c>
      <c r="BF157" s="232">
        <f>IF(N157="znížená",J157,0)</f>
        <v>0</v>
      </c>
      <c r="BG157" s="232">
        <f>IF(N157="zákl. prenesená",J157,0)</f>
        <v>0</v>
      </c>
      <c r="BH157" s="232">
        <f>IF(N157="zníž. prenesená",J157,0)</f>
        <v>0</v>
      </c>
      <c r="BI157" s="232">
        <f>IF(N157="nulová",J157,0)</f>
        <v>0</v>
      </c>
      <c r="BJ157" s="14" t="s">
        <v>122</v>
      </c>
      <c r="BK157" s="232">
        <f>ROUND(I157*H157,2)</f>
        <v>0</v>
      </c>
      <c r="BL157" s="14" t="s">
        <v>156</v>
      </c>
      <c r="BM157" s="231" t="s">
        <v>223</v>
      </c>
    </row>
    <row r="158" s="12" customFormat="1" ht="22.8" customHeight="1">
      <c r="A158" s="12"/>
      <c r="B158" s="203"/>
      <c r="C158" s="204"/>
      <c r="D158" s="205" t="s">
        <v>72</v>
      </c>
      <c r="E158" s="217" t="s">
        <v>224</v>
      </c>
      <c r="F158" s="217" t="s">
        <v>225</v>
      </c>
      <c r="G158" s="204"/>
      <c r="H158" s="204"/>
      <c r="I158" s="207"/>
      <c r="J158" s="218">
        <f>BK158</f>
        <v>0</v>
      </c>
      <c r="K158" s="204"/>
      <c r="L158" s="209"/>
      <c r="M158" s="210"/>
      <c r="N158" s="211"/>
      <c r="O158" s="211"/>
      <c r="P158" s="212">
        <f>SUM(P159:P163)</f>
        <v>0</v>
      </c>
      <c r="Q158" s="211"/>
      <c r="R158" s="212">
        <f>SUM(R159:R163)</f>
        <v>0.13524</v>
      </c>
      <c r="S158" s="211"/>
      <c r="T158" s="213">
        <f>SUM(T159:T163)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14" t="s">
        <v>122</v>
      </c>
      <c r="AT158" s="215" t="s">
        <v>72</v>
      </c>
      <c r="AU158" s="215" t="s">
        <v>78</v>
      </c>
      <c r="AY158" s="214" t="s">
        <v>114</v>
      </c>
      <c r="BK158" s="216">
        <f>SUM(BK159:BK163)</f>
        <v>0</v>
      </c>
    </row>
    <row r="159" s="2" customFormat="1" ht="24.15" customHeight="1">
      <c r="A159" s="35"/>
      <c r="B159" s="36"/>
      <c r="C159" s="219" t="s">
        <v>226</v>
      </c>
      <c r="D159" s="219" t="s">
        <v>117</v>
      </c>
      <c r="E159" s="220" t="s">
        <v>227</v>
      </c>
      <c r="F159" s="221" t="s">
        <v>228</v>
      </c>
      <c r="G159" s="222" t="s">
        <v>229</v>
      </c>
      <c r="H159" s="223">
        <v>2.3999999999999999</v>
      </c>
      <c r="I159" s="224"/>
      <c r="J159" s="225">
        <f>ROUND(I159*H159,2)</f>
        <v>0</v>
      </c>
      <c r="K159" s="226"/>
      <c r="L159" s="41"/>
      <c r="M159" s="227" t="s">
        <v>1</v>
      </c>
      <c r="N159" s="228" t="s">
        <v>39</v>
      </c>
      <c r="O159" s="94"/>
      <c r="P159" s="229">
        <f>O159*H159</f>
        <v>0</v>
      </c>
      <c r="Q159" s="229">
        <v>5.0000000000000002E-05</v>
      </c>
      <c r="R159" s="229">
        <f>Q159*H159</f>
        <v>0.00012</v>
      </c>
      <c r="S159" s="229">
        <v>0</v>
      </c>
      <c r="T159" s="23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1" t="s">
        <v>156</v>
      </c>
      <c r="AT159" s="231" t="s">
        <v>117</v>
      </c>
      <c r="AU159" s="231" t="s">
        <v>122</v>
      </c>
      <c r="AY159" s="14" t="s">
        <v>114</v>
      </c>
      <c r="BE159" s="232">
        <f>IF(N159="základná",J159,0)</f>
        <v>0</v>
      </c>
      <c r="BF159" s="232">
        <f>IF(N159="znížená",J159,0)</f>
        <v>0</v>
      </c>
      <c r="BG159" s="232">
        <f>IF(N159="zákl. prenesená",J159,0)</f>
        <v>0</v>
      </c>
      <c r="BH159" s="232">
        <f>IF(N159="zníž. prenesená",J159,0)</f>
        <v>0</v>
      </c>
      <c r="BI159" s="232">
        <f>IF(N159="nulová",J159,0)</f>
        <v>0</v>
      </c>
      <c r="BJ159" s="14" t="s">
        <v>122</v>
      </c>
      <c r="BK159" s="232">
        <f>ROUND(I159*H159,2)</f>
        <v>0</v>
      </c>
      <c r="BL159" s="14" t="s">
        <v>156</v>
      </c>
      <c r="BM159" s="231" t="s">
        <v>230</v>
      </c>
    </row>
    <row r="160" s="2" customFormat="1" ht="33" customHeight="1">
      <c r="A160" s="35"/>
      <c r="B160" s="36"/>
      <c r="C160" s="233" t="s">
        <v>231</v>
      </c>
      <c r="D160" s="233" t="s">
        <v>139</v>
      </c>
      <c r="E160" s="234" t="s">
        <v>232</v>
      </c>
      <c r="F160" s="235" t="s">
        <v>233</v>
      </c>
      <c r="G160" s="236" t="s">
        <v>229</v>
      </c>
      <c r="H160" s="237">
        <v>2.3999999999999999</v>
      </c>
      <c r="I160" s="238"/>
      <c r="J160" s="239">
        <f>ROUND(I160*H160,2)</f>
        <v>0</v>
      </c>
      <c r="K160" s="240"/>
      <c r="L160" s="241"/>
      <c r="M160" s="242" t="s">
        <v>1</v>
      </c>
      <c r="N160" s="243" t="s">
        <v>39</v>
      </c>
      <c r="O160" s="94"/>
      <c r="P160" s="229">
        <f>O160*H160</f>
        <v>0</v>
      </c>
      <c r="Q160" s="229">
        <v>0.0080000000000000002</v>
      </c>
      <c r="R160" s="229">
        <f>Q160*H160</f>
        <v>0.019199999999999998</v>
      </c>
      <c r="S160" s="229">
        <v>0</v>
      </c>
      <c r="T160" s="23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1" t="s">
        <v>215</v>
      </c>
      <c r="AT160" s="231" t="s">
        <v>139</v>
      </c>
      <c r="AU160" s="231" t="s">
        <v>122</v>
      </c>
      <c r="AY160" s="14" t="s">
        <v>114</v>
      </c>
      <c r="BE160" s="232">
        <f>IF(N160="základná",J160,0)</f>
        <v>0</v>
      </c>
      <c r="BF160" s="232">
        <f>IF(N160="znížená",J160,0)</f>
        <v>0</v>
      </c>
      <c r="BG160" s="232">
        <f>IF(N160="zákl. prenesená",J160,0)</f>
        <v>0</v>
      </c>
      <c r="BH160" s="232">
        <f>IF(N160="zníž. prenesená",J160,0)</f>
        <v>0</v>
      </c>
      <c r="BI160" s="232">
        <f>IF(N160="nulová",J160,0)</f>
        <v>0</v>
      </c>
      <c r="BJ160" s="14" t="s">
        <v>122</v>
      </c>
      <c r="BK160" s="232">
        <f>ROUND(I160*H160,2)</f>
        <v>0</v>
      </c>
      <c r="BL160" s="14" t="s">
        <v>156</v>
      </c>
      <c r="BM160" s="231" t="s">
        <v>234</v>
      </c>
    </row>
    <row r="161" s="2" customFormat="1" ht="24.15" customHeight="1">
      <c r="A161" s="35"/>
      <c r="B161" s="36"/>
      <c r="C161" s="219" t="s">
        <v>7</v>
      </c>
      <c r="D161" s="219" t="s">
        <v>117</v>
      </c>
      <c r="E161" s="220" t="s">
        <v>235</v>
      </c>
      <c r="F161" s="221" t="s">
        <v>236</v>
      </c>
      <c r="G161" s="222" t="s">
        <v>229</v>
      </c>
      <c r="H161" s="223">
        <v>14.4</v>
      </c>
      <c r="I161" s="224"/>
      <c r="J161" s="225">
        <f>ROUND(I161*H161,2)</f>
        <v>0</v>
      </c>
      <c r="K161" s="226"/>
      <c r="L161" s="41"/>
      <c r="M161" s="227" t="s">
        <v>1</v>
      </c>
      <c r="N161" s="228" t="s">
        <v>39</v>
      </c>
      <c r="O161" s="94"/>
      <c r="P161" s="229">
        <f>O161*H161</f>
        <v>0</v>
      </c>
      <c r="Q161" s="229">
        <v>5.0000000000000002E-05</v>
      </c>
      <c r="R161" s="229">
        <f>Q161*H161</f>
        <v>0.00072000000000000005</v>
      </c>
      <c r="S161" s="229">
        <v>0</v>
      </c>
      <c r="T161" s="230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1" t="s">
        <v>156</v>
      </c>
      <c r="AT161" s="231" t="s">
        <v>117</v>
      </c>
      <c r="AU161" s="231" t="s">
        <v>122</v>
      </c>
      <c r="AY161" s="14" t="s">
        <v>114</v>
      </c>
      <c r="BE161" s="232">
        <f>IF(N161="základná",J161,0)</f>
        <v>0</v>
      </c>
      <c r="BF161" s="232">
        <f>IF(N161="znížená",J161,0)</f>
        <v>0</v>
      </c>
      <c r="BG161" s="232">
        <f>IF(N161="zákl. prenesená",J161,0)</f>
        <v>0</v>
      </c>
      <c r="BH161" s="232">
        <f>IF(N161="zníž. prenesená",J161,0)</f>
        <v>0</v>
      </c>
      <c r="BI161" s="232">
        <f>IF(N161="nulová",J161,0)</f>
        <v>0</v>
      </c>
      <c r="BJ161" s="14" t="s">
        <v>122</v>
      </c>
      <c r="BK161" s="232">
        <f>ROUND(I161*H161,2)</f>
        <v>0</v>
      </c>
      <c r="BL161" s="14" t="s">
        <v>156</v>
      </c>
      <c r="BM161" s="231" t="s">
        <v>237</v>
      </c>
    </row>
    <row r="162" s="2" customFormat="1" ht="33" customHeight="1">
      <c r="A162" s="35"/>
      <c r="B162" s="36"/>
      <c r="C162" s="233" t="s">
        <v>238</v>
      </c>
      <c r="D162" s="233" t="s">
        <v>139</v>
      </c>
      <c r="E162" s="234" t="s">
        <v>239</v>
      </c>
      <c r="F162" s="235" t="s">
        <v>233</v>
      </c>
      <c r="G162" s="236" t="s">
        <v>229</v>
      </c>
      <c r="H162" s="237">
        <v>14.4</v>
      </c>
      <c r="I162" s="238"/>
      <c r="J162" s="239">
        <f>ROUND(I162*H162,2)</f>
        <v>0</v>
      </c>
      <c r="K162" s="240"/>
      <c r="L162" s="241"/>
      <c r="M162" s="242" t="s">
        <v>1</v>
      </c>
      <c r="N162" s="243" t="s">
        <v>39</v>
      </c>
      <c r="O162" s="94"/>
      <c r="P162" s="229">
        <f>O162*H162</f>
        <v>0</v>
      </c>
      <c r="Q162" s="229">
        <v>0.0080000000000000002</v>
      </c>
      <c r="R162" s="229">
        <f>Q162*H162</f>
        <v>0.11520000000000001</v>
      </c>
      <c r="S162" s="229">
        <v>0</v>
      </c>
      <c r="T162" s="230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1" t="s">
        <v>215</v>
      </c>
      <c r="AT162" s="231" t="s">
        <v>139</v>
      </c>
      <c r="AU162" s="231" t="s">
        <v>122</v>
      </c>
      <c r="AY162" s="14" t="s">
        <v>114</v>
      </c>
      <c r="BE162" s="232">
        <f>IF(N162="základná",J162,0)</f>
        <v>0</v>
      </c>
      <c r="BF162" s="232">
        <f>IF(N162="znížená",J162,0)</f>
        <v>0</v>
      </c>
      <c r="BG162" s="232">
        <f>IF(N162="zákl. prenesená",J162,0)</f>
        <v>0</v>
      </c>
      <c r="BH162" s="232">
        <f>IF(N162="zníž. prenesená",J162,0)</f>
        <v>0</v>
      </c>
      <c r="BI162" s="232">
        <f>IF(N162="nulová",J162,0)</f>
        <v>0</v>
      </c>
      <c r="BJ162" s="14" t="s">
        <v>122</v>
      </c>
      <c r="BK162" s="232">
        <f>ROUND(I162*H162,2)</f>
        <v>0</v>
      </c>
      <c r="BL162" s="14" t="s">
        <v>156</v>
      </c>
      <c r="BM162" s="231" t="s">
        <v>240</v>
      </c>
    </row>
    <row r="163" s="2" customFormat="1" ht="24.15" customHeight="1">
      <c r="A163" s="35"/>
      <c r="B163" s="36"/>
      <c r="C163" s="219" t="s">
        <v>241</v>
      </c>
      <c r="D163" s="219" t="s">
        <v>117</v>
      </c>
      <c r="E163" s="220" t="s">
        <v>242</v>
      </c>
      <c r="F163" s="221" t="s">
        <v>243</v>
      </c>
      <c r="G163" s="222" t="s">
        <v>161</v>
      </c>
      <c r="H163" s="223">
        <v>0.13500000000000001</v>
      </c>
      <c r="I163" s="224"/>
      <c r="J163" s="225">
        <f>ROUND(I163*H163,2)</f>
        <v>0</v>
      </c>
      <c r="K163" s="226"/>
      <c r="L163" s="41"/>
      <c r="M163" s="227" t="s">
        <v>1</v>
      </c>
      <c r="N163" s="228" t="s">
        <v>39</v>
      </c>
      <c r="O163" s="94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1" t="s">
        <v>156</v>
      </c>
      <c r="AT163" s="231" t="s">
        <v>117</v>
      </c>
      <c r="AU163" s="231" t="s">
        <v>122</v>
      </c>
      <c r="AY163" s="14" t="s">
        <v>114</v>
      </c>
      <c r="BE163" s="232">
        <f>IF(N163="základná",J163,0)</f>
        <v>0</v>
      </c>
      <c r="BF163" s="232">
        <f>IF(N163="znížená",J163,0)</f>
        <v>0</v>
      </c>
      <c r="BG163" s="232">
        <f>IF(N163="zákl. prenesená",J163,0)</f>
        <v>0</v>
      </c>
      <c r="BH163" s="232">
        <f>IF(N163="zníž. prenesená",J163,0)</f>
        <v>0</v>
      </c>
      <c r="BI163" s="232">
        <f>IF(N163="nulová",J163,0)</f>
        <v>0</v>
      </c>
      <c r="BJ163" s="14" t="s">
        <v>122</v>
      </c>
      <c r="BK163" s="232">
        <f>ROUND(I163*H163,2)</f>
        <v>0</v>
      </c>
      <c r="BL163" s="14" t="s">
        <v>156</v>
      </c>
      <c r="BM163" s="231" t="s">
        <v>244</v>
      </c>
    </row>
    <row r="164" s="12" customFormat="1" ht="22.8" customHeight="1">
      <c r="A164" s="12"/>
      <c r="B164" s="203"/>
      <c r="C164" s="204"/>
      <c r="D164" s="205" t="s">
        <v>72</v>
      </c>
      <c r="E164" s="217" t="s">
        <v>245</v>
      </c>
      <c r="F164" s="217" t="s">
        <v>246</v>
      </c>
      <c r="G164" s="204"/>
      <c r="H164" s="204"/>
      <c r="I164" s="207"/>
      <c r="J164" s="218">
        <f>BK164</f>
        <v>0</v>
      </c>
      <c r="K164" s="204"/>
      <c r="L164" s="209"/>
      <c r="M164" s="210"/>
      <c r="N164" s="211"/>
      <c r="O164" s="211"/>
      <c r="P164" s="212">
        <f>SUM(P165:P170)</f>
        <v>0</v>
      </c>
      <c r="Q164" s="211"/>
      <c r="R164" s="212">
        <f>SUM(R165:R170)</f>
        <v>11.695850699999999</v>
      </c>
      <c r="S164" s="211"/>
      <c r="T164" s="213">
        <f>SUM(T165:T170)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4" t="s">
        <v>122</v>
      </c>
      <c r="AT164" s="215" t="s">
        <v>72</v>
      </c>
      <c r="AU164" s="215" t="s">
        <v>78</v>
      </c>
      <c r="AY164" s="214" t="s">
        <v>114</v>
      </c>
      <c r="BK164" s="216">
        <f>SUM(BK165:BK170)</f>
        <v>0</v>
      </c>
    </row>
    <row r="165" s="2" customFormat="1" ht="33" customHeight="1">
      <c r="A165" s="35"/>
      <c r="B165" s="36"/>
      <c r="C165" s="219" t="s">
        <v>247</v>
      </c>
      <c r="D165" s="219" t="s">
        <v>117</v>
      </c>
      <c r="E165" s="220" t="s">
        <v>248</v>
      </c>
      <c r="F165" s="221" t="s">
        <v>249</v>
      </c>
      <c r="G165" s="222" t="s">
        <v>120</v>
      </c>
      <c r="H165" s="223">
        <v>10.720000000000001</v>
      </c>
      <c r="I165" s="224"/>
      <c r="J165" s="225">
        <f>ROUND(I165*H165,2)</f>
        <v>0</v>
      </c>
      <c r="K165" s="226"/>
      <c r="L165" s="41"/>
      <c r="M165" s="227" t="s">
        <v>1</v>
      </c>
      <c r="N165" s="228" t="s">
        <v>39</v>
      </c>
      <c r="O165" s="94"/>
      <c r="P165" s="229">
        <f>O165*H165</f>
        <v>0</v>
      </c>
      <c r="Q165" s="229">
        <v>0.0037499999999999999</v>
      </c>
      <c r="R165" s="229">
        <f>Q165*H165</f>
        <v>0.0402</v>
      </c>
      <c r="S165" s="229">
        <v>0</v>
      </c>
      <c r="T165" s="230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1" t="s">
        <v>156</v>
      </c>
      <c r="AT165" s="231" t="s">
        <v>117</v>
      </c>
      <c r="AU165" s="231" t="s">
        <v>122</v>
      </c>
      <c r="AY165" s="14" t="s">
        <v>114</v>
      </c>
      <c r="BE165" s="232">
        <f>IF(N165="základná",J165,0)</f>
        <v>0</v>
      </c>
      <c r="BF165" s="232">
        <f>IF(N165="znížená",J165,0)</f>
        <v>0</v>
      </c>
      <c r="BG165" s="232">
        <f>IF(N165="zákl. prenesená",J165,0)</f>
        <v>0</v>
      </c>
      <c r="BH165" s="232">
        <f>IF(N165="zníž. prenesená",J165,0)</f>
        <v>0</v>
      </c>
      <c r="BI165" s="232">
        <f>IF(N165="nulová",J165,0)</f>
        <v>0</v>
      </c>
      <c r="BJ165" s="14" t="s">
        <v>122</v>
      </c>
      <c r="BK165" s="232">
        <f>ROUND(I165*H165,2)</f>
        <v>0</v>
      </c>
      <c r="BL165" s="14" t="s">
        <v>156</v>
      </c>
      <c r="BM165" s="231" t="s">
        <v>250</v>
      </c>
    </row>
    <row r="166" s="2" customFormat="1" ht="24.15" customHeight="1">
      <c r="A166" s="35"/>
      <c r="B166" s="36"/>
      <c r="C166" s="233" t="s">
        <v>251</v>
      </c>
      <c r="D166" s="233" t="s">
        <v>139</v>
      </c>
      <c r="E166" s="234" t="s">
        <v>252</v>
      </c>
      <c r="F166" s="235" t="s">
        <v>253</v>
      </c>
      <c r="G166" s="236" t="s">
        <v>120</v>
      </c>
      <c r="H166" s="237">
        <v>10.933999999999999</v>
      </c>
      <c r="I166" s="238"/>
      <c r="J166" s="239">
        <f>ROUND(I166*H166,2)</f>
        <v>0</v>
      </c>
      <c r="K166" s="240"/>
      <c r="L166" s="241"/>
      <c r="M166" s="242" t="s">
        <v>1</v>
      </c>
      <c r="N166" s="243" t="s">
        <v>39</v>
      </c>
      <c r="O166" s="94"/>
      <c r="P166" s="229">
        <f>O166*H166</f>
        <v>0</v>
      </c>
      <c r="Q166" s="229">
        <v>0.021000000000000001</v>
      </c>
      <c r="R166" s="229">
        <f>Q166*H166</f>
        <v>0.22961400000000001</v>
      </c>
      <c r="S166" s="229">
        <v>0</v>
      </c>
      <c r="T166" s="230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1" t="s">
        <v>215</v>
      </c>
      <c r="AT166" s="231" t="s">
        <v>139</v>
      </c>
      <c r="AU166" s="231" t="s">
        <v>122</v>
      </c>
      <c r="AY166" s="14" t="s">
        <v>114</v>
      </c>
      <c r="BE166" s="232">
        <f>IF(N166="základná",J166,0)</f>
        <v>0</v>
      </c>
      <c r="BF166" s="232">
        <f>IF(N166="znížená",J166,0)</f>
        <v>0</v>
      </c>
      <c r="BG166" s="232">
        <f>IF(N166="zákl. prenesená",J166,0)</f>
        <v>0</v>
      </c>
      <c r="BH166" s="232">
        <f>IF(N166="zníž. prenesená",J166,0)</f>
        <v>0</v>
      </c>
      <c r="BI166" s="232">
        <f>IF(N166="nulová",J166,0)</f>
        <v>0</v>
      </c>
      <c r="BJ166" s="14" t="s">
        <v>122</v>
      </c>
      <c r="BK166" s="232">
        <f>ROUND(I166*H166,2)</f>
        <v>0</v>
      </c>
      <c r="BL166" s="14" t="s">
        <v>156</v>
      </c>
      <c r="BM166" s="231" t="s">
        <v>254</v>
      </c>
    </row>
    <row r="167" s="2" customFormat="1" ht="16.5" customHeight="1">
      <c r="A167" s="35"/>
      <c r="B167" s="36"/>
      <c r="C167" s="219" t="s">
        <v>255</v>
      </c>
      <c r="D167" s="219" t="s">
        <v>117</v>
      </c>
      <c r="E167" s="220" t="s">
        <v>256</v>
      </c>
      <c r="F167" s="221" t="s">
        <v>257</v>
      </c>
      <c r="G167" s="222" t="s">
        <v>120</v>
      </c>
      <c r="H167" s="223">
        <v>9.5700000000000003</v>
      </c>
      <c r="I167" s="224"/>
      <c r="J167" s="225">
        <f>ROUND(I167*H167,2)</f>
        <v>0</v>
      </c>
      <c r="K167" s="226"/>
      <c r="L167" s="41"/>
      <c r="M167" s="227" t="s">
        <v>1</v>
      </c>
      <c r="N167" s="228" t="s">
        <v>39</v>
      </c>
      <c r="O167" s="94"/>
      <c r="P167" s="229">
        <f>O167*H167</f>
        <v>0</v>
      </c>
      <c r="Q167" s="229">
        <v>0.0031700000000000001</v>
      </c>
      <c r="R167" s="229">
        <f>Q167*H167</f>
        <v>0.0303369</v>
      </c>
      <c r="S167" s="229">
        <v>0</v>
      </c>
      <c r="T167" s="23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1" t="s">
        <v>156</v>
      </c>
      <c r="AT167" s="231" t="s">
        <v>117</v>
      </c>
      <c r="AU167" s="231" t="s">
        <v>122</v>
      </c>
      <c r="AY167" s="14" t="s">
        <v>114</v>
      </c>
      <c r="BE167" s="232">
        <f>IF(N167="základná",J167,0)</f>
        <v>0</v>
      </c>
      <c r="BF167" s="232">
        <f>IF(N167="znížená",J167,0)</f>
        <v>0</v>
      </c>
      <c r="BG167" s="232">
        <f>IF(N167="zákl. prenesená",J167,0)</f>
        <v>0</v>
      </c>
      <c r="BH167" s="232">
        <f>IF(N167="zníž. prenesená",J167,0)</f>
        <v>0</v>
      </c>
      <c r="BI167" s="232">
        <f>IF(N167="nulová",J167,0)</f>
        <v>0</v>
      </c>
      <c r="BJ167" s="14" t="s">
        <v>122</v>
      </c>
      <c r="BK167" s="232">
        <f>ROUND(I167*H167,2)</f>
        <v>0</v>
      </c>
      <c r="BL167" s="14" t="s">
        <v>156</v>
      </c>
      <c r="BM167" s="231" t="s">
        <v>258</v>
      </c>
    </row>
    <row r="168" s="2" customFormat="1" ht="24.15" customHeight="1">
      <c r="A168" s="35"/>
      <c r="B168" s="36"/>
      <c r="C168" s="219" t="s">
        <v>259</v>
      </c>
      <c r="D168" s="219" t="s">
        <v>117</v>
      </c>
      <c r="E168" s="220" t="s">
        <v>260</v>
      </c>
      <c r="F168" s="221" t="s">
        <v>261</v>
      </c>
      <c r="G168" s="222" t="s">
        <v>120</v>
      </c>
      <c r="H168" s="223">
        <v>433.56</v>
      </c>
      <c r="I168" s="224"/>
      <c r="J168" s="225">
        <f>ROUND(I168*H168,2)</f>
        <v>0</v>
      </c>
      <c r="K168" s="226"/>
      <c r="L168" s="41"/>
      <c r="M168" s="227" t="s">
        <v>1</v>
      </c>
      <c r="N168" s="228" t="s">
        <v>39</v>
      </c>
      <c r="O168" s="94"/>
      <c r="P168" s="229">
        <f>O168*H168</f>
        <v>0</v>
      </c>
      <c r="Q168" s="229">
        <v>0.0030699999999999998</v>
      </c>
      <c r="R168" s="229">
        <f>Q168*H168</f>
        <v>1.3310291999999999</v>
      </c>
      <c r="S168" s="229">
        <v>0</v>
      </c>
      <c r="T168" s="23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1" t="s">
        <v>156</v>
      </c>
      <c r="AT168" s="231" t="s">
        <v>117</v>
      </c>
      <c r="AU168" s="231" t="s">
        <v>122</v>
      </c>
      <c r="AY168" s="14" t="s">
        <v>114</v>
      </c>
      <c r="BE168" s="232">
        <f>IF(N168="základná",J168,0)</f>
        <v>0</v>
      </c>
      <c r="BF168" s="232">
        <f>IF(N168="znížená",J168,0)</f>
        <v>0</v>
      </c>
      <c r="BG168" s="232">
        <f>IF(N168="zákl. prenesená",J168,0)</f>
        <v>0</v>
      </c>
      <c r="BH168" s="232">
        <f>IF(N168="zníž. prenesená",J168,0)</f>
        <v>0</v>
      </c>
      <c r="BI168" s="232">
        <f>IF(N168="nulová",J168,0)</f>
        <v>0</v>
      </c>
      <c r="BJ168" s="14" t="s">
        <v>122</v>
      </c>
      <c r="BK168" s="232">
        <f>ROUND(I168*H168,2)</f>
        <v>0</v>
      </c>
      <c r="BL168" s="14" t="s">
        <v>156</v>
      </c>
      <c r="BM168" s="231" t="s">
        <v>262</v>
      </c>
    </row>
    <row r="169" s="2" customFormat="1" ht="24.15" customHeight="1">
      <c r="A169" s="35"/>
      <c r="B169" s="36"/>
      <c r="C169" s="233" t="s">
        <v>263</v>
      </c>
      <c r="D169" s="233" t="s">
        <v>139</v>
      </c>
      <c r="E169" s="234" t="s">
        <v>264</v>
      </c>
      <c r="F169" s="235" t="s">
        <v>265</v>
      </c>
      <c r="G169" s="236" t="s">
        <v>120</v>
      </c>
      <c r="H169" s="237">
        <v>459.57400000000001</v>
      </c>
      <c r="I169" s="238"/>
      <c r="J169" s="239">
        <f>ROUND(I169*H169,2)</f>
        <v>0</v>
      </c>
      <c r="K169" s="240"/>
      <c r="L169" s="241"/>
      <c r="M169" s="242" t="s">
        <v>1</v>
      </c>
      <c r="N169" s="243" t="s">
        <v>39</v>
      </c>
      <c r="O169" s="94"/>
      <c r="P169" s="229">
        <f>O169*H169</f>
        <v>0</v>
      </c>
      <c r="Q169" s="229">
        <v>0.021899999999999999</v>
      </c>
      <c r="R169" s="229">
        <f>Q169*H169</f>
        <v>10.0646706</v>
      </c>
      <c r="S169" s="229">
        <v>0</v>
      </c>
      <c r="T169" s="23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1" t="s">
        <v>215</v>
      </c>
      <c r="AT169" s="231" t="s">
        <v>139</v>
      </c>
      <c r="AU169" s="231" t="s">
        <v>122</v>
      </c>
      <c r="AY169" s="14" t="s">
        <v>114</v>
      </c>
      <c r="BE169" s="232">
        <f>IF(N169="základná",J169,0)</f>
        <v>0</v>
      </c>
      <c r="BF169" s="232">
        <f>IF(N169="znížená",J169,0)</f>
        <v>0</v>
      </c>
      <c r="BG169" s="232">
        <f>IF(N169="zákl. prenesená",J169,0)</f>
        <v>0</v>
      </c>
      <c r="BH169" s="232">
        <f>IF(N169="zníž. prenesená",J169,0)</f>
        <v>0</v>
      </c>
      <c r="BI169" s="232">
        <f>IF(N169="nulová",J169,0)</f>
        <v>0</v>
      </c>
      <c r="BJ169" s="14" t="s">
        <v>122</v>
      </c>
      <c r="BK169" s="232">
        <f>ROUND(I169*H169,2)</f>
        <v>0</v>
      </c>
      <c r="BL169" s="14" t="s">
        <v>156</v>
      </c>
      <c r="BM169" s="231" t="s">
        <v>266</v>
      </c>
    </row>
    <row r="170" s="2" customFormat="1" ht="24.15" customHeight="1">
      <c r="A170" s="35"/>
      <c r="B170" s="36"/>
      <c r="C170" s="219" t="s">
        <v>267</v>
      </c>
      <c r="D170" s="219" t="s">
        <v>117</v>
      </c>
      <c r="E170" s="220" t="s">
        <v>268</v>
      </c>
      <c r="F170" s="221" t="s">
        <v>269</v>
      </c>
      <c r="G170" s="222" t="s">
        <v>161</v>
      </c>
      <c r="H170" s="223">
        <v>11.696</v>
      </c>
      <c r="I170" s="224"/>
      <c r="J170" s="225">
        <f>ROUND(I170*H170,2)</f>
        <v>0</v>
      </c>
      <c r="K170" s="226"/>
      <c r="L170" s="41"/>
      <c r="M170" s="227" t="s">
        <v>1</v>
      </c>
      <c r="N170" s="228" t="s">
        <v>39</v>
      </c>
      <c r="O170" s="94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1" t="s">
        <v>156</v>
      </c>
      <c r="AT170" s="231" t="s">
        <v>117</v>
      </c>
      <c r="AU170" s="231" t="s">
        <v>122</v>
      </c>
      <c r="AY170" s="14" t="s">
        <v>114</v>
      </c>
      <c r="BE170" s="232">
        <f>IF(N170="základná",J170,0)</f>
        <v>0</v>
      </c>
      <c r="BF170" s="232">
        <f>IF(N170="znížená",J170,0)</f>
        <v>0</v>
      </c>
      <c r="BG170" s="232">
        <f>IF(N170="zákl. prenesená",J170,0)</f>
        <v>0</v>
      </c>
      <c r="BH170" s="232">
        <f>IF(N170="zníž. prenesená",J170,0)</f>
        <v>0</v>
      </c>
      <c r="BI170" s="232">
        <f>IF(N170="nulová",J170,0)</f>
        <v>0</v>
      </c>
      <c r="BJ170" s="14" t="s">
        <v>122</v>
      </c>
      <c r="BK170" s="232">
        <f>ROUND(I170*H170,2)</f>
        <v>0</v>
      </c>
      <c r="BL170" s="14" t="s">
        <v>156</v>
      </c>
      <c r="BM170" s="231" t="s">
        <v>270</v>
      </c>
    </row>
    <row r="171" s="12" customFormat="1" ht="22.8" customHeight="1">
      <c r="A171" s="12"/>
      <c r="B171" s="203"/>
      <c r="C171" s="204"/>
      <c r="D171" s="205" t="s">
        <v>72</v>
      </c>
      <c r="E171" s="217" t="s">
        <v>271</v>
      </c>
      <c r="F171" s="217" t="s">
        <v>272</v>
      </c>
      <c r="G171" s="204"/>
      <c r="H171" s="204"/>
      <c r="I171" s="207"/>
      <c r="J171" s="218">
        <f>BK171</f>
        <v>0</v>
      </c>
      <c r="K171" s="204"/>
      <c r="L171" s="209"/>
      <c r="M171" s="210"/>
      <c r="N171" s="211"/>
      <c r="O171" s="211"/>
      <c r="P171" s="212">
        <f>SUM(P172:P176)</f>
        <v>0</v>
      </c>
      <c r="Q171" s="211"/>
      <c r="R171" s="212">
        <f>SUM(R172:R176)</f>
        <v>0.14573129999999998</v>
      </c>
      <c r="S171" s="211"/>
      <c r="T171" s="213">
        <f>SUM(T172:T176)</f>
        <v>1.5600000000000001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4" t="s">
        <v>122</v>
      </c>
      <c r="AT171" s="215" t="s">
        <v>72</v>
      </c>
      <c r="AU171" s="215" t="s">
        <v>78</v>
      </c>
      <c r="AY171" s="214" t="s">
        <v>114</v>
      </c>
      <c r="BK171" s="216">
        <f>SUM(BK172:BK176)</f>
        <v>0</v>
      </c>
    </row>
    <row r="172" s="2" customFormat="1" ht="24.15" customHeight="1">
      <c r="A172" s="35"/>
      <c r="B172" s="36"/>
      <c r="C172" s="219" t="s">
        <v>273</v>
      </c>
      <c r="D172" s="219" t="s">
        <v>117</v>
      </c>
      <c r="E172" s="220" t="s">
        <v>274</v>
      </c>
      <c r="F172" s="221" t="s">
        <v>275</v>
      </c>
      <c r="G172" s="222" t="s">
        <v>120</v>
      </c>
      <c r="H172" s="223">
        <v>5.2649999999999997</v>
      </c>
      <c r="I172" s="224"/>
      <c r="J172" s="225">
        <f>ROUND(I172*H172,2)</f>
        <v>0</v>
      </c>
      <c r="K172" s="226"/>
      <c r="L172" s="41"/>
      <c r="M172" s="227" t="s">
        <v>1</v>
      </c>
      <c r="N172" s="228" t="s">
        <v>39</v>
      </c>
      <c r="O172" s="94"/>
      <c r="P172" s="229">
        <f>O172*H172</f>
        <v>0</v>
      </c>
      <c r="Q172" s="229">
        <v>0.00042000000000000002</v>
      </c>
      <c r="R172" s="229">
        <f>Q172*H172</f>
        <v>0.0022112999999999998</v>
      </c>
      <c r="S172" s="229">
        <v>0</v>
      </c>
      <c r="T172" s="230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1" t="s">
        <v>156</v>
      </c>
      <c r="AT172" s="231" t="s">
        <v>117</v>
      </c>
      <c r="AU172" s="231" t="s">
        <v>122</v>
      </c>
      <c r="AY172" s="14" t="s">
        <v>114</v>
      </c>
      <c r="BE172" s="232">
        <f>IF(N172="základná",J172,0)</f>
        <v>0</v>
      </c>
      <c r="BF172" s="232">
        <f>IF(N172="znížená",J172,0)</f>
        <v>0</v>
      </c>
      <c r="BG172" s="232">
        <f>IF(N172="zákl. prenesená",J172,0)</f>
        <v>0</v>
      </c>
      <c r="BH172" s="232">
        <f>IF(N172="zníž. prenesená",J172,0)</f>
        <v>0</v>
      </c>
      <c r="BI172" s="232">
        <f>IF(N172="nulová",J172,0)</f>
        <v>0</v>
      </c>
      <c r="BJ172" s="14" t="s">
        <v>122</v>
      </c>
      <c r="BK172" s="232">
        <f>ROUND(I172*H172,2)</f>
        <v>0</v>
      </c>
      <c r="BL172" s="14" t="s">
        <v>156</v>
      </c>
      <c r="BM172" s="231" t="s">
        <v>276</v>
      </c>
    </row>
    <row r="173" s="2" customFormat="1" ht="24.15" customHeight="1">
      <c r="A173" s="35"/>
      <c r="B173" s="36"/>
      <c r="C173" s="233" t="s">
        <v>277</v>
      </c>
      <c r="D173" s="233" t="s">
        <v>139</v>
      </c>
      <c r="E173" s="234" t="s">
        <v>278</v>
      </c>
      <c r="F173" s="235" t="s">
        <v>279</v>
      </c>
      <c r="G173" s="236" t="s">
        <v>137</v>
      </c>
      <c r="H173" s="237">
        <v>13</v>
      </c>
      <c r="I173" s="238"/>
      <c r="J173" s="239">
        <f>ROUND(I173*H173,2)</f>
        <v>0</v>
      </c>
      <c r="K173" s="240"/>
      <c r="L173" s="241"/>
      <c r="M173" s="242" t="s">
        <v>1</v>
      </c>
      <c r="N173" s="243" t="s">
        <v>39</v>
      </c>
      <c r="O173" s="94"/>
      <c r="P173" s="229">
        <f>O173*H173</f>
        <v>0</v>
      </c>
      <c r="Q173" s="229">
        <v>0.0082799999999999992</v>
      </c>
      <c r="R173" s="229">
        <f>Q173*H173</f>
        <v>0.10763999999999999</v>
      </c>
      <c r="S173" s="229">
        <v>0</v>
      </c>
      <c r="T173" s="23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1" t="s">
        <v>215</v>
      </c>
      <c r="AT173" s="231" t="s">
        <v>139</v>
      </c>
      <c r="AU173" s="231" t="s">
        <v>122</v>
      </c>
      <c r="AY173" s="14" t="s">
        <v>114</v>
      </c>
      <c r="BE173" s="232">
        <f>IF(N173="základná",J173,0)</f>
        <v>0</v>
      </c>
      <c r="BF173" s="232">
        <f>IF(N173="znížená",J173,0)</f>
        <v>0</v>
      </c>
      <c r="BG173" s="232">
        <f>IF(N173="zákl. prenesená",J173,0)</f>
        <v>0</v>
      </c>
      <c r="BH173" s="232">
        <f>IF(N173="zníž. prenesená",J173,0)</f>
        <v>0</v>
      </c>
      <c r="BI173" s="232">
        <f>IF(N173="nulová",J173,0)</f>
        <v>0</v>
      </c>
      <c r="BJ173" s="14" t="s">
        <v>122</v>
      </c>
      <c r="BK173" s="232">
        <f>ROUND(I173*H173,2)</f>
        <v>0</v>
      </c>
      <c r="BL173" s="14" t="s">
        <v>156</v>
      </c>
      <c r="BM173" s="231" t="s">
        <v>280</v>
      </c>
    </row>
    <row r="174" s="2" customFormat="1" ht="24.15" customHeight="1">
      <c r="A174" s="35"/>
      <c r="B174" s="36"/>
      <c r="C174" s="233" t="s">
        <v>281</v>
      </c>
      <c r="D174" s="233" t="s">
        <v>139</v>
      </c>
      <c r="E174" s="234" t="s">
        <v>282</v>
      </c>
      <c r="F174" s="235" t="s">
        <v>283</v>
      </c>
      <c r="G174" s="236" t="s">
        <v>137</v>
      </c>
      <c r="H174" s="237">
        <v>13</v>
      </c>
      <c r="I174" s="238"/>
      <c r="J174" s="239">
        <f>ROUND(I174*H174,2)</f>
        <v>0</v>
      </c>
      <c r="K174" s="240"/>
      <c r="L174" s="241"/>
      <c r="M174" s="242" t="s">
        <v>1</v>
      </c>
      <c r="N174" s="243" t="s">
        <v>39</v>
      </c>
      <c r="O174" s="94"/>
      <c r="P174" s="229">
        <f>O174*H174</f>
        <v>0</v>
      </c>
      <c r="Q174" s="229">
        <v>0.0027599999999999999</v>
      </c>
      <c r="R174" s="229">
        <f>Q174*H174</f>
        <v>0.035879999999999995</v>
      </c>
      <c r="S174" s="229">
        <v>0</v>
      </c>
      <c r="T174" s="23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1" t="s">
        <v>215</v>
      </c>
      <c r="AT174" s="231" t="s">
        <v>139</v>
      </c>
      <c r="AU174" s="231" t="s">
        <v>122</v>
      </c>
      <c r="AY174" s="14" t="s">
        <v>114</v>
      </c>
      <c r="BE174" s="232">
        <f>IF(N174="základná",J174,0)</f>
        <v>0</v>
      </c>
      <c r="BF174" s="232">
        <f>IF(N174="znížená",J174,0)</f>
        <v>0</v>
      </c>
      <c r="BG174" s="232">
        <f>IF(N174="zákl. prenesená",J174,0)</f>
        <v>0</v>
      </c>
      <c r="BH174" s="232">
        <f>IF(N174="zníž. prenesená",J174,0)</f>
        <v>0</v>
      </c>
      <c r="BI174" s="232">
        <f>IF(N174="nulová",J174,0)</f>
        <v>0</v>
      </c>
      <c r="BJ174" s="14" t="s">
        <v>122</v>
      </c>
      <c r="BK174" s="232">
        <f>ROUND(I174*H174,2)</f>
        <v>0</v>
      </c>
      <c r="BL174" s="14" t="s">
        <v>156</v>
      </c>
      <c r="BM174" s="231" t="s">
        <v>284</v>
      </c>
    </row>
    <row r="175" s="2" customFormat="1" ht="24.15" customHeight="1">
      <c r="A175" s="35"/>
      <c r="B175" s="36"/>
      <c r="C175" s="219" t="s">
        <v>285</v>
      </c>
      <c r="D175" s="219" t="s">
        <v>117</v>
      </c>
      <c r="E175" s="220" t="s">
        <v>286</v>
      </c>
      <c r="F175" s="221" t="s">
        <v>287</v>
      </c>
      <c r="G175" s="222" t="s">
        <v>120</v>
      </c>
      <c r="H175" s="223">
        <v>104</v>
      </c>
      <c r="I175" s="224"/>
      <c r="J175" s="225">
        <f>ROUND(I175*H175,2)</f>
        <v>0</v>
      </c>
      <c r="K175" s="226"/>
      <c r="L175" s="41"/>
      <c r="M175" s="227" t="s">
        <v>1</v>
      </c>
      <c r="N175" s="228" t="s">
        <v>39</v>
      </c>
      <c r="O175" s="94"/>
      <c r="P175" s="229">
        <f>O175*H175</f>
        <v>0</v>
      </c>
      <c r="Q175" s="229">
        <v>0</v>
      </c>
      <c r="R175" s="229">
        <f>Q175*H175</f>
        <v>0</v>
      </c>
      <c r="S175" s="229">
        <v>0.014999999999999999</v>
      </c>
      <c r="T175" s="230">
        <f>S175*H175</f>
        <v>1.5600000000000001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1" t="s">
        <v>156</v>
      </c>
      <c r="AT175" s="231" t="s">
        <v>117</v>
      </c>
      <c r="AU175" s="231" t="s">
        <v>122</v>
      </c>
      <c r="AY175" s="14" t="s">
        <v>114</v>
      </c>
      <c r="BE175" s="232">
        <f>IF(N175="základná",J175,0)</f>
        <v>0</v>
      </c>
      <c r="BF175" s="232">
        <f>IF(N175="znížená",J175,0)</f>
        <v>0</v>
      </c>
      <c r="BG175" s="232">
        <f>IF(N175="zákl. prenesená",J175,0)</f>
        <v>0</v>
      </c>
      <c r="BH175" s="232">
        <f>IF(N175="zníž. prenesená",J175,0)</f>
        <v>0</v>
      </c>
      <c r="BI175" s="232">
        <f>IF(N175="nulová",J175,0)</f>
        <v>0</v>
      </c>
      <c r="BJ175" s="14" t="s">
        <v>122</v>
      </c>
      <c r="BK175" s="232">
        <f>ROUND(I175*H175,2)</f>
        <v>0</v>
      </c>
      <c r="BL175" s="14" t="s">
        <v>156</v>
      </c>
      <c r="BM175" s="231" t="s">
        <v>288</v>
      </c>
    </row>
    <row r="176" s="2" customFormat="1" ht="24.15" customHeight="1">
      <c r="A176" s="35"/>
      <c r="B176" s="36"/>
      <c r="C176" s="219" t="s">
        <v>289</v>
      </c>
      <c r="D176" s="219" t="s">
        <v>117</v>
      </c>
      <c r="E176" s="220" t="s">
        <v>290</v>
      </c>
      <c r="F176" s="221" t="s">
        <v>291</v>
      </c>
      <c r="G176" s="222" t="s">
        <v>161</v>
      </c>
      <c r="H176" s="223">
        <v>0.14599999999999999</v>
      </c>
      <c r="I176" s="224"/>
      <c r="J176" s="225">
        <f>ROUND(I176*H176,2)</f>
        <v>0</v>
      </c>
      <c r="K176" s="226"/>
      <c r="L176" s="41"/>
      <c r="M176" s="227" t="s">
        <v>1</v>
      </c>
      <c r="N176" s="228" t="s">
        <v>39</v>
      </c>
      <c r="O176" s="94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1" t="s">
        <v>156</v>
      </c>
      <c r="AT176" s="231" t="s">
        <v>117</v>
      </c>
      <c r="AU176" s="231" t="s">
        <v>122</v>
      </c>
      <c r="AY176" s="14" t="s">
        <v>114</v>
      </c>
      <c r="BE176" s="232">
        <f>IF(N176="základná",J176,0)</f>
        <v>0</v>
      </c>
      <c r="BF176" s="232">
        <f>IF(N176="znížená",J176,0)</f>
        <v>0</v>
      </c>
      <c r="BG176" s="232">
        <f>IF(N176="zákl. prenesená",J176,0)</f>
        <v>0</v>
      </c>
      <c r="BH176" s="232">
        <f>IF(N176="zníž. prenesená",J176,0)</f>
        <v>0</v>
      </c>
      <c r="BI176" s="232">
        <f>IF(N176="nulová",J176,0)</f>
        <v>0</v>
      </c>
      <c r="BJ176" s="14" t="s">
        <v>122</v>
      </c>
      <c r="BK176" s="232">
        <f>ROUND(I176*H176,2)</f>
        <v>0</v>
      </c>
      <c r="BL176" s="14" t="s">
        <v>156</v>
      </c>
      <c r="BM176" s="231" t="s">
        <v>292</v>
      </c>
    </row>
    <row r="177" s="12" customFormat="1" ht="22.8" customHeight="1">
      <c r="A177" s="12"/>
      <c r="B177" s="203"/>
      <c r="C177" s="204"/>
      <c r="D177" s="205" t="s">
        <v>72</v>
      </c>
      <c r="E177" s="217" t="s">
        <v>293</v>
      </c>
      <c r="F177" s="217" t="s">
        <v>294</v>
      </c>
      <c r="G177" s="204"/>
      <c r="H177" s="204"/>
      <c r="I177" s="207"/>
      <c r="J177" s="218">
        <f>BK177</f>
        <v>0</v>
      </c>
      <c r="K177" s="204"/>
      <c r="L177" s="209"/>
      <c r="M177" s="210"/>
      <c r="N177" s="211"/>
      <c r="O177" s="211"/>
      <c r="P177" s="212">
        <f>SUM(P178:P180)</f>
        <v>0</v>
      </c>
      <c r="Q177" s="211"/>
      <c r="R177" s="212">
        <f>SUM(R178:R180)</f>
        <v>0.39632000000000001</v>
      </c>
      <c r="S177" s="211"/>
      <c r="T177" s="213">
        <f>SUM(T178:T180)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14" t="s">
        <v>122</v>
      </c>
      <c r="AT177" s="215" t="s">
        <v>72</v>
      </c>
      <c r="AU177" s="215" t="s">
        <v>78</v>
      </c>
      <c r="AY177" s="214" t="s">
        <v>114</v>
      </c>
      <c r="BK177" s="216">
        <f>SUM(BK178:BK180)</f>
        <v>0</v>
      </c>
    </row>
    <row r="178" s="2" customFormat="1" ht="24.15" customHeight="1">
      <c r="A178" s="35"/>
      <c r="B178" s="36"/>
      <c r="C178" s="219" t="s">
        <v>295</v>
      </c>
      <c r="D178" s="219" t="s">
        <v>117</v>
      </c>
      <c r="E178" s="220" t="s">
        <v>296</v>
      </c>
      <c r="F178" s="221" t="s">
        <v>297</v>
      </c>
      <c r="G178" s="222" t="s">
        <v>120</v>
      </c>
      <c r="H178" s="223">
        <v>16</v>
      </c>
      <c r="I178" s="224"/>
      <c r="J178" s="225">
        <f>ROUND(I178*H178,2)</f>
        <v>0</v>
      </c>
      <c r="K178" s="226"/>
      <c r="L178" s="41"/>
      <c r="M178" s="227" t="s">
        <v>1</v>
      </c>
      <c r="N178" s="228" t="s">
        <v>39</v>
      </c>
      <c r="O178" s="94"/>
      <c r="P178" s="229">
        <f>O178*H178</f>
        <v>0</v>
      </c>
      <c r="Q178" s="229">
        <v>0.0033500000000000001</v>
      </c>
      <c r="R178" s="229">
        <f>Q178*H178</f>
        <v>0.053600000000000002</v>
      </c>
      <c r="S178" s="229">
        <v>0</v>
      </c>
      <c r="T178" s="23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1" t="s">
        <v>156</v>
      </c>
      <c r="AT178" s="231" t="s">
        <v>117</v>
      </c>
      <c r="AU178" s="231" t="s">
        <v>122</v>
      </c>
      <c r="AY178" s="14" t="s">
        <v>114</v>
      </c>
      <c r="BE178" s="232">
        <f>IF(N178="základná",J178,0)</f>
        <v>0</v>
      </c>
      <c r="BF178" s="232">
        <f>IF(N178="znížená",J178,0)</f>
        <v>0</v>
      </c>
      <c r="BG178" s="232">
        <f>IF(N178="zákl. prenesená",J178,0)</f>
        <v>0</v>
      </c>
      <c r="BH178" s="232">
        <f>IF(N178="zníž. prenesená",J178,0)</f>
        <v>0</v>
      </c>
      <c r="BI178" s="232">
        <f>IF(N178="nulová",J178,0)</f>
        <v>0</v>
      </c>
      <c r="BJ178" s="14" t="s">
        <v>122</v>
      </c>
      <c r="BK178" s="232">
        <f>ROUND(I178*H178,2)</f>
        <v>0</v>
      </c>
      <c r="BL178" s="14" t="s">
        <v>156</v>
      </c>
      <c r="BM178" s="231" t="s">
        <v>298</v>
      </c>
    </row>
    <row r="179" s="2" customFormat="1" ht="24.15" customHeight="1">
      <c r="A179" s="35"/>
      <c r="B179" s="36"/>
      <c r="C179" s="233" t="s">
        <v>299</v>
      </c>
      <c r="D179" s="233" t="s">
        <v>139</v>
      </c>
      <c r="E179" s="234" t="s">
        <v>300</v>
      </c>
      <c r="F179" s="235" t="s">
        <v>301</v>
      </c>
      <c r="G179" s="236" t="s">
        <v>120</v>
      </c>
      <c r="H179" s="237">
        <v>16.32</v>
      </c>
      <c r="I179" s="238"/>
      <c r="J179" s="239">
        <f>ROUND(I179*H179,2)</f>
        <v>0</v>
      </c>
      <c r="K179" s="240"/>
      <c r="L179" s="241"/>
      <c r="M179" s="242" t="s">
        <v>1</v>
      </c>
      <c r="N179" s="243" t="s">
        <v>39</v>
      </c>
      <c r="O179" s="94"/>
      <c r="P179" s="229">
        <f>O179*H179</f>
        <v>0</v>
      </c>
      <c r="Q179" s="229">
        <v>0.021000000000000001</v>
      </c>
      <c r="R179" s="229">
        <f>Q179*H179</f>
        <v>0.34272000000000002</v>
      </c>
      <c r="S179" s="229">
        <v>0</v>
      </c>
      <c r="T179" s="230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1" t="s">
        <v>215</v>
      </c>
      <c r="AT179" s="231" t="s">
        <v>139</v>
      </c>
      <c r="AU179" s="231" t="s">
        <v>122</v>
      </c>
      <c r="AY179" s="14" t="s">
        <v>114</v>
      </c>
      <c r="BE179" s="232">
        <f>IF(N179="základná",J179,0)</f>
        <v>0</v>
      </c>
      <c r="BF179" s="232">
        <f>IF(N179="znížená",J179,0)</f>
        <v>0</v>
      </c>
      <c r="BG179" s="232">
        <f>IF(N179="zákl. prenesená",J179,0)</f>
        <v>0</v>
      </c>
      <c r="BH179" s="232">
        <f>IF(N179="zníž. prenesená",J179,0)</f>
        <v>0</v>
      </c>
      <c r="BI179" s="232">
        <f>IF(N179="nulová",J179,0)</f>
        <v>0</v>
      </c>
      <c r="BJ179" s="14" t="s">
        <v>122</v>
      </c>
      <c r="BK179" s="232">
        <f>ROUND(I179*H179,2)</f>
        <v>0</v>
      </c>
      <c r="BL179" s="14" t="s">
        <v>156</v>
      </c>
      <c r="BM179" s="231" t="s">
        <v>302</v>
      </c>
    </row>
    <row r="180" s="2" customFormat="1" ht="24.15" customHeight="1">
      <c r="A180" s="35"/>
      <c r="B180" s="36"/>
      <c r="C180" s="219" t="s">
        <v>303</v>
      </c>
      <c r="D180" s="219" t="s">
        <v>117</v>
      </c>
      <c r="E180" s="220" t="s">
        <v>304</v>
      </c>
      <c r="F180" s="221" t="s">
        <v>305</v>
      </c>
      <c r="G180" s="222" t="s">
        <v>161</v>
      </c>
      <c r="H180" s="223">
        <v>0.39600000000000002</v>
      </c>
      <c r="I180" s="224"/>
      <c r="J180" s="225">
        <f>ROUND(I180*H180,2)</f>
        <v>0</v>
      </c>
      <c r="K180" s="226"/>
      <c r="L180" s="41"/>
      <c r="M180" s="227" t="s">
        <v>1</v>
      </c>
      <c r="N180" s="228" t="s">
        <v>39</v>
      </c>
      <c r="O180" s="94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1" t="s">
        <v>156</v>
      </c>
      <c r="AT180" s="231" t="s">
        <v>117</v>
      </c>
      <c r="AU180" s="231" t="s">
        <v>122</v>
      </c>
      <c r="AY180" s="14" t="s">
        <v>114</v>
      </c>
      <c r="BE180" s="232">
        <f>IF(N180="základná",J180,0)</f>
        <v>0</v>
      </c>
      <c r="BF180" s="232">
        <f>IF(N180="znížená",J180,0)</f>
        <v>0</v>
      </c>
      <c r="BG180" s="232">
        <f>IF(N180="zákl. prenesená",J180,0)</f>
        <v>0</v>
      </c>
      <c r="BH180" s="232">
        <f>IF(N180="zníž. prenesená",J180,0)</f>
        <v>0</v>
      </c>
      <c r="BI180" s="232">
        <f>IF(N180="nulová",J180,0)</f>
        <v>0</v>
      </c>
      <c r="BJ180" s="14" t="s">
        <v>122</v>
      </c>
      <c r="BK180" s="232">
        <f>ROUND(I180*H180,2)</f>
        <v>0</v>
      </c>
      <c r="BL180" s="14" t="s">
        <v>156</v>
      </c>
      <c r="BM180" s="231" t="s">
        <v>306</v>
      </c>
    </row>
    <row r="181" s="12" customFormat="1" ht="22.8" customHeight="1">
      <c r="A181" s="12"/>
      <c r="B181" s="203"/>
      <c r="C181" s="204"/>
      <c r="D181" s="205" t="s">
        <v>72</v>
      </c>
      <c r="E181" s="217" t="s">
        <v>307</v>
      </c>
      <c r="F181" s="217" t="s">
        <v>308</v>
      </c>
      <c r="G181" s="204"/>
      <c r="H181" s="204"/>
      <c r="I181" s="207"/>
      <c r="J181" s="218">
        <f>BK181</f>
        <v>0</v>
      </c>
      <c r="K181" s="204"/>
      <c r="L181" s="209"/>
      <c r="M181" s="210"/>
      <c r="N181" s="211"/>
      <c r="O181" s="211"/>
      <c r="P181" s="212">
        <f>P182</f>
        <v>0</v>
      </c>
      <c r="Q181" s="211"/>
      <c r="R181" s="212">
        <f>R182</f>
        <v>0.024160000000000001</v>
      </c>
      <c r="S181" s="211"/>
      <c r="T181" s="213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4" t="s">
        <v>122</v>
      </c>
      <c r="AT181" s="215" t="s">
        <v>72</v>
      </c>
      <c r="AU181" s="215" t="s">
        <v>78</v>
      </c>
      <c r="AY181" s="214" t="s">
        <v>114</v>
      </c>
      <c r="BK181" s="216">
        <f>BK182</f>
        <v>0</v>
      </c>
    </row>
    <row r="182" s="2" customFormat="1" ht="24.15" customHeight="1">
      <c r="A182" s="35"/>
      <c r="B182" s="36"/>
      <c r="C182" s="219" t="s">
        <v>309</v>
      </c>
      <c r="D182" s="219" t="s">
        <v>117</v>
      </c>
      <c r="E182" s="220" t="s">
        <v>310</v>
      </c>
      <c r="F182" s="221" t="s">
        <v>311</v>
      </c>
      <c r="G182" s="222" t="s">
        <v>120</v>
      </c>
      <c r="H182" s="223">
        <v>151</v>
      </c>
      <c r="I182" s="224"/>
      <c r="J182" s="225">
        <f>ROUND(I182*H182,2)</f>
        <v>0</v>
      </c>
      <c r="K182" s="226"/>
      <c r="L182" s="41"/>
      <c r="M182" s="227" t="s">
        <v>1</v>
      </c>
      <c r="N182" s="228" t="s">
        <v>39</v>
      </c>
      <c r="O182" s="94"/>
      <c r="P182" s="229">
        <f>O182*H182</f>
        <v>0</v>
      </c>
      <c r="Q182" s="229">
        <v>0.00016000000000000001</v>
      </c>
      <c r="R182" s="229">
        <f>Q182*H182</f>
        <v>0.024160000000000001</v>
      </c>
      <c r="S182" s="229">
        <v>0</v>
      </c>
      <c r="T182" s="23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1" t="s">
        <v>156</v>
      </c>
      <c r="AT182" s="231" t="s">
        <v>117</v>
      </c>
      <c r="AU182" s="231" t="s">
        <v>122</v>
      </c>
      <c r="AY182" s="14" t="s">
        <v>114</v>
      </c>
      <c r="BE182" s="232">
        <f>IF(N182="základná",J182,0)</f>
        <v>0</v>
      </c>
      <c r="BF182" s="232">
        <f>IF(N182="znížená",J182,0)</f>
        <v>0</v>
      </c>
      <c r="BG182" s="232">
        <f>IF(N182="zákl. prenesená",J182,0)</f>
        <v>0</v>
      </c>
      <c r="BH182" s="232">
        <f>IF(N182="zníž. prenesená",J182,0)</f>
        <v>0</v>
      </c>
      <c r="BI182" s="232">
        <f>IF(N182="nulová",J182,0)</f>
        <v>0</v>
      </c>
      <c r="BJ182" s="14" t="s">
        <v>122</v>
      </c>
      <c r="BK182" s="232">
        <f>ROUND(I182*H182,2)</f>
        <v>0</v>
      </c>
      <c r="BL182" s="14" t="s">
        <v>156</v>
      </c>
      <c r="BM182" s="231" t="s">
        <v>312</v>
      </c>
    </row>
    <row r="183" s="12" customFormat="1" ht="22.8" customHeight="1">
      <c r="A183" s="12"/>
      <c r="B183" s="203"/>
      <c r="C183" s="204"/>
      <c r="D183" s="205" t="s">
        <v>72</v>
      </c>
      <c r="E183" s="217" t="s">
        <v>313</v>
      </c>
      <c r="F183" s="217" t="s">
        <v>314</v>
      </c>
      <c r="G183" s="204"/>
      <c r="H183" s="204"/>
      <c r="I183" s="207"/>
      <c r="J183" s="218">
        <f>BK183</f>
        <v>0</v>
      </c>
      <c r="K183" s="204"/>
      <c r="L183" s="209"/>
      <c r="M183" s="210"/>
      <c r="N183" s="211"/>
      <c r="O183" s="211"/>
      <c r="P183" s="212">
        <f>P184</f>
        <v>0</v>
      </c>
      <c r="Q183" s="211"/>
      <c r="R183" s="212">
        <f>R184</f>
        <v>0.22887479999999996</v>
      </c>
      <c r="S183" s="211"/>
      <c r="T183" s="213">
        <f>T184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4" t="s">
        <v>122</v>
      </c>
      <c r="AT183" s="215" t="s">
        <v>72</v>
      </c>
      <c r="AU183" s="215" t="s">
        <v>78</v>
      </c>
      <c r="AY183" s="214" t="s">
        <v>114</v>
      </c>
      <c r="BK183" s="216">
        <f>BK184</f>
        <v>0</v>
      </c>
    </row>
    <row r="184" s="2" customFormat="1" ht="33" customHeight="1">
      <c r="A184" s="35"/>
      <c r="B184" s="36"/>
      <c r="C184" s="219" t="s">
        <v>315</v>
      </c>
      <c r="D184" s="219" t="s">
        <v>117</v>
      </c>
      <c r="E184" s="220" t="s">
        <v>316</v>
      </c>
      <c r="F184" s="221" t="s">
        <v>317</v>
      </c>
      <c r="G184" s="222" t="s">
        <v>120</v>
      </c>
      <c r="H184" s="223">
        <v>817.40999999999997</v>
      </c>
      <c r="I184" s="224"/>
      <c r="J184" s="225">
        <f>ROUND(I184*H184,2)</f>
        <v>0</v>
      </c>
      <c r="K184" s="226"/>
      <c r="L184" s="41"/>
      <c r="M184" s="244" t="s">
        <v>1</v>
      </c>
      <c r="N184" s="245" t="s">
        <v>39</v>
      </c>
      <c r="O184" s="246"/>
      <c r="P184" s="247">
        <f>O184*H184</f>
        <v>0</v>
      </c>
      <c r="Q184" s="247">
        <v>0.00027999999999999998</v>
      </c>
      <c r="R184" s="247">
        <f>Q184*H184</f>
        <v>0.22887479999999996</v>
      </c>
      <c r="S184" s="247">
        <v>0</v>
      </c>
      <c r="T184" s="248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1" t="s">
        <v>156</v>
      </c>
      <c r="AT184" s="231" t="s">
        <v>117</v>
      </c>
      <c r="AU184" s="231" t="s">
        <v>122</v>
      </c>
      <c r="AY184" s="14" t="s">
        <v>114</v>
      </c>
      <c r="BE184" s="232">
        <f>IF(N184="základná",J184,0)</f>
        <v>0</v>
      </c>
      <c r="BF184" s="232">
        <f>IF(N184="znížená",J184,0)</f>
        <v>0</v>
      </c>
      <c r="BG184" s="232">
        <f>IF(N184="zákl. prenesená",J184,0)</f>
        <v>0</v>
      </c>
      <c r="BH184" s="232">
        <f>IF(N184="zníž. prenesená",J184,0)</f>
        <v>0</v>
      </c>
      <c r="BI184" s="232">
        <f>IF(N184="nulová",J184,0)</f>
        <v>0</v>
      </c>
      <c r="BJ184" s="14" t="s">
        <v>122</v>
      </c>
      <c r="BK184" s="232">
        <f>ROUND(I184*H184,2)</f>
        <v>0</v>
      </c>
      <c r="BL184" s="14" t="s">
        <v>156</v>
      </c>
      <c r="BM184" s="231" t="s">
        <v>318</v>
      </c>
    </row>
    <row r="185" s="2" customFormat="1" ht="6.96" customHeight="1">
      <c r="A185" s="35"/>
      <c r="B185" s="69"/>
      <c r="C185" s="70"/>
      <c r="D185" s="70"/>
      <c r="E185" s="70"/>
      <c r="F185" s="70"/>
      <c r="G185" s="70"/>
      <c r="H185" s="70"/>
      <c r="I185" s="70"/>
      <c r="J185" s="70"/>
      <c r="K185" s="70"/>
      <c r="L185" s="41"/>
      <c r="M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</sheetData>
  <sheetProtection sheet="1" autoFilter="0" formatColumns="0" formatRows="0" objects="1" scenarios="1" spinCount="100000" saltValue="7Yhi4FiieuBB3aLL07uiw2W46Lms5LBnmEjY3J099t3m7Q75nJVSJnQ9lk9GYivvP9kbQEObB5dKM6QOvyeIRw==" hashValue="hsNDR0pBzIK1lnh7IOCt4aynuBrZDUabXb7L2vZLYkpOT4+pTt5BdkMqPzL9yEu3eT1xNHQIK4NuPHwAzOMjLA==" algorithmName="SHA-512" password="CC35"/>
  <autoFilter ref="C125:K184"/>
  <mergeCells count="6">
    <mergeCell ref="E7:H7"/>
    <mergeCell ref="E16:H16"/>
    <mergeCell ref="E25:H25"/>
    <mergeCell ref="E85:H85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Attila Szanyi</dc:creator>
  <cp:lastModifiedBy>Attila Szanyi</cp:lastModifiedBy>
  <dcterms:created xsi:type="dcterms:W3CDTF">2021-11-23T08:03:03Z</dcterms:created>
  <dcterms:modified xsi:type="dcterms:W3CDTF">2021-11-23T08:03:05Z</dcterms:modified>
</cp:coreProperties>
</file>